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51" documentId="11_00243C141A561EB39BEA2655A4FC3EF71297758D" xr6:coauthVersionLast="47" xr6:coauthVersionMax="47" xr10:uidLastSave="{72ACC8D1-87C6-4144-93C4-F165A8BF76DD}"/>
  <bookViews>
    <workbookView xWindow="-110" yWindow="-110" windowWidth="19420" windowHeight="10300" activeTab="1" xr2:uid="{00000000-000D-0000-FFFF-FFFF00000000}"/>
  </bookViews>
  <sheets>
    <sheet name="matriz_conf" sheetId="4" r:id="rId1"/>
    <sheet name="Pontius" sheetId="6" r:id="rId2"/>
  </sheets>
  <definedNames>
    <definedName name="_nii1">#REF!</definedName>
    <definedName name="_nii2">#REF!</definedName>
    <definedName name="_nit1">#REF!</definedName>
    <definedName name="_nit2">#REF!</definedName>
    <definedName name="_nti1">#REF!</definedName>
    <definedName name="_nti2">#REF!</definedName>
    <definedName name="nii">#REF!</definedName>
    <definedName name="nit">#REF!</definedName>
    <definedName name="nt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4" l="1"/>
  <c r="P10" i="4"/>
  <c r="N10" i="4"/>
  <c r="D6" i="6" l="1"/>
  <c r="Z6" i="6" s="1"/>
  <c r="E6" i="6"/>
  <c r="AA6" i="6" s="1"/>
  <c r="F6" i="6"/>
  <c r="G6" i="6"/>
  <c r="D7" i="6"/>
  <c r="AB5" i="6" s="1"/>
  <c r="E7" i="6"/>
  <c r="F7" i="6"/>
  <c r="G7" i="6"/>
  <c r="AC7" i="6" s="1"/>
  <c r="D8" i="6"/>
  <c r="Z8" i="6" s="1"/>
  <c r="E8" i="6"/>
  <c r="F8" i="6"/>
  <c r="G8" i="6"/>
  <c r="E5" i="6"/>
  <c r="F5" i="6"/>
  <c r="G5" i="6"/>
  <c r="D5" i="6"/>
  <c r="AB8" i="6"/>
  <c r="AA7" i="6"/>
  <c r="AA8" i="6"/>
  <c r="Z5" i="6"/>
  <c r="AC8" i="6"/>
  <c r="Y8" i="6"/>
  <c r="Y7" i="6"/>
  <c r="Y6" i="6"/>
  <c r="Y5" i="6"/>
  <c r="N8" i="6"/>
  <c r="N7" i="6"/>
  <c r="N6" i="6"/>
  <c r="N5" i="6"/>
  <c r="C19" i="6"/>
  <c r="C18" i="6"/>
  <c r="C17" i="6"/>
  <c r="C16" i="6"/>
  <c r="C8" i="6"/>
  <c r="C7" i="6"/>
  <c r="C6" i="6"/>
  <c r="C5" i="6"/>
  <c r="P8" i="4"/>
  <c r="O8" i="4"/>
  <c r="N8" i="4"/>
  <c r="C20" i="4"/>
  <c r="C19" i="4"/>
  <c r="C18" i="4"/>
  <c r="C17" i="4"/>
  <c r="I10" i="4"/>
  <c r="E12" i="4" s="1"/>
  <c r="G10" i="4"/>
  <c r="D20" i="4" s="1"/>
  <c r="E20" i="4" s="1"/>
  <c r="F10" i="4"/>
  <c r="D19" i="4" s="1"/>
  <c r="E19" i="4" s="1"/>
  <c r="E10" i="4"/>
  <c r="D18" i="4" s="1"/>
  <c r="E18" i="4" s="1"/>
  <c r="D10" i="4"/>
  <c r="D17" i="4" s="1"/>
  <c r="I8" i="4"/>
  <c r="F20" i="4" s="1"/>
  <c r="G20" i="4" s="1"/>
  <c r="C8" i="4"/>
  <c r="M8" i="4" s="1"/>
  <c r="I7" i="4"/>
  <c r="F19" i="4" s="1"/>
  <c r="G19" i="4" s="1"/>
  <c r="C7" i="4"/>
  <c r="M7" i="4" s="1"/>
  <c r="I6" i="4"/>
  <c r="F18" i="4" s="1"/>
  <c r="G18" i="4" s="1"/>
  <c r="C6" i="4"/>
  <c r="M6" i="4" s="1"/>
  <c r="I5" i="4"/>
  <c r="F17" i="4" s="1"/>
  <c r="G17" i="4" s="1"/>
  <c r="C5" i="4"/>
  <c r="M5" i="4" s="1"/>
  <c r="D10" i="6" l="1"/>
  <c r="AC6" i="6"/>
  <c r="I8" i="6"/>
  <c r="Z7" i="6"/>
  <c r="Z10" i="6" s="1"/>
  <c r="I10" i="6"/>
  <c r="R6" i="6" s="1"/>
  <c r="F10" i="6"/>
  <c r="G10" i="6"/>
  <c r="I5" i="6"/>
  <c r="AC5" i="6"/>
  <c r="E17" i="4"/>
  <c r="AB7" i="6"/>
  <c r="AA5" i="6"/>
  <c r="AA10" i="6" s="1"/>
  <c r="I6" i="6"/>
  <c r="I7" i="6"/>
  <c r="E10" i="6"/>
  <c r="AB6" i="6"/>
  <c r="AC10" i="6" l="1"/>
  <c r="F19" i="6" s="1"/>
  <c r="Q5" i="6"/>
  <c r="O6" i="6"/>
  <c r="R5" i="6"/>
  <c r="Q6" i="6"/>
  <c r="P6" i="6"/>
  <c r="R8" i="6"/>
  <c r="P7" i="6"/>
  <c r="E12" i="6"/>
  <c r="AB10" i="6"/>
  <c r="F18" i="6" s="1"/>
  <c r="R7" i="6"/>
  <c r="P8" i="6"/>
  <c r="O5" i="6"/>
  <c r="F17" i="6"/>
  <c r="O8" i="6"/>
  <c r="O7" i="6"/>
  <c r="Q8" i="6"/>
  <c r="Q7" i="6"/>
  <c r="P5" i="6"/>
  <c r="F16" i="6"/>
  <c r="T6" i="6" l="1"/>
  <c r="T5" i="6"/>
  <c r="O10" i="6"/>
  <c r="P10" i="6"/>
  <c r="R10" i="6"/>
  <c r="F21" i="6"/>
  <c r="Q10" i="6"/>
  <c r="T8" i="6"/>
  <c r="T10" i="6"/>
  <c r="T7" i="6"/>
  <c r="D16" i="6" l="1"/>
  <c r="D17" i="6"/>
  <c r="E17" i="6"/>
  <c r="G17" i="6" s="1"/>
  <c r="E16" i="6"/>
  <c r="G16" i="6" s="1"/>
  <c r="D19" i="6"/>
  <c r="E19" i="6"/>
  <c r="G19" i="6" s="1"/>
  <c r="D18" i="6"/>
  <c r="E18" i="6"/>
  <c r="G18" i="6" s="1"/>
  <c r="D21" i="6" l="1"/>
  <c r="G21" i="6"/>
  <c r="E21" i="6"/>
</calcChain>
</file>

<file path=xl/sharedStrings.xml><?xml version="1.0" encoding="utf-8"?>
<sst xmlns="http://schemas.openxmlformats.org/spreadsheetml/2006/main" count="51" uniqueCount="24">
  <si>
    <t>A</t>
  </si>
  <si>
    <t>B</t>
  </si>
  <si>
    <t>C</t>
  </si>
  <si>
    <t>D</t>
  </si>
  <si>
    <t>Classe</t>
  </si>
  <si>
    <t>Referência</t>
  </si>
  <si>
    <t>Classificação</t>
  </si>
  <si>
    <t>exat. total</t>
  </si>
  <si>
    <t>omissão</t>
  </si>
  <si>
    <t>comissão</t>
  </si>
  <si>
    <t>exatidão</t>
  </si>
  <si>
    <t>produtor</t>
  </si>
  <si>
    <t>consumidor</t>
  </si>
  <si>
    <t>erro</t>
  </si>
  <si>
    <t>Proporção</t>
  </si>
  <si>
    <t>Quantity</t>
  </si>
  <si>
    <t>Allocation</t>
  </si>
  <si>
    <t>Exchange</t>
  </si>
  <si>
    <t>Shift</t>
  </si>
  <si>
    <t>Total</t>
  </si>
  <si>
    <t>Proporção Real</t>
  </si>
  <si>
    <t>#Estatística: Aplicação ao Sensoriamento Remoto - SER204, INPE, 2025</t>
  </si>
  <si>
    <t>#http://urlib.net/8JMKD2USNRW34T/4D6DMD2</t>
  </si>
  <si>
    <t>#https://cdrenno.github.io/Estatistica/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</si>
</sst>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i/>
      <sz val="8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i/>
      <sz val="9"/>
      <name val="Times New Roman"/>
      <family val="1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textRotation="90"/>
    </xf>
    <xf numFmtId="0" fontId="2" fillId="0" borderId="0" xfId="0" applyFont="1" applyAlignment="1">
      <alignment horizontal="right"/>
    </xf>
    <xf numFmtId="0" fontId="2" fillId="0" borderId="5" xfId="0" applyFont="1" applyBorder="1"/>
    <xf numFmtId="0" fontId="6" fillId="2" borderId="6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5" fillId="0" borderId="0" xfId="0" applyFont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165" fontId="4" fillId="2" borderId="15" xfId="1" applyNumberFormat="1" applyFont="1" applyFill="1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3" borderId="13" xfId="0" applyNumberFormat="1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3" borderId="20" xfId="0" applyNumberFormat="1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2" fillId="0" borderId="23" xfId="0" quotePrefix="1" applyFont="1" applyBorder="1" applyAlignment="1">
      <alignment horizontal="center"/>
    </xf>
    <xf numFmtId="0" fontId="2" fillId="0" borderId="24" xfId="0" quotePrefix="1" applyFont="1" applyBorder="1" applyAlignment="1">
      <alignment horizontal="center"/>
    </xf>
    <xf numFmtId="0" fontId="2" fillId="0" borderId="25" xfId="0" quotePrefix="1" applyFont="1" applyBorder="1" applyAlignment="1">
      <alignment horizontal="center"/>
    </xf>
    <xf numFmtId="165" fontId="2" fillId="0" borderId="21" xfId="1" applyNumberFormat="1" applyFont="1" applyBorder="1" applyAlignment="1">
      <alignment horizontal="center"/>
    </xf>
    <xf numFmtId="165" fontId="2" fillId="0" borderId="22" xfId="1" applyNumberFormat="1" applyFont="1" applyBorder="1" applyAlignment="1">
      <alignment horizontal="center"/>
    </xf>
    <xf numFmtId="165" fontId="2" fillId="0" borderId="26" xfId="1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/>
    </xf>
    <xf numFmtId="165" fontId="2" fillId="0" borderId="23" xfId="1" applyNumberFormat="1" applyFont="1" applyBorder="1" applyAlignment="1">
      <alignment horizontal="center"/>
    </xf>
    <xf numFmtId="165" fontId="2" fillId="0" borderId="24" xfId="1" applyNumberFormat="1" applyFont="1" applyBorder="1" applyAlignment="1">
      <alignment horizontal="center"/>
    </xf>
    <xf numFmtId="165" fontId="2" fillId="0" borderId="25" xfId="1" applyNumberFormat="1" applyFont="1" applyBorder="1" applyAlignment="1">
      <alignment horizontal="center"/>
    </xf>
    <xf numFmtId="0" fontId="7" fillId="2" borderId="6" xfId="0" applyFont="1" applyFill="1" applyBorder="1"/>
    <xf numFmtId="9" fontId="2" fillId="0" borderId="12" xfId="1" applyFont="1" applyBorder="1" applyAlignment="1">
      <alignment horizontal="center"/>
    </xf>
    <xf numFmtId="9" fontId="2" fillId="0" borderId="11" xfId="1" applyFont="1" applyBorder="1" applyAlignment="1">
      <alignment horizontal="center"/>
    </xf>
    <xf numFmtId="9" fontId="2" fillId="0" borderId="16" xfId="1" applyFont="1" applyBorder="1" applyAlignment="1">
      <alignment horizontal="center"/>
    </xf>
    <xf numFmtId="9" fontId="2" fillId="0" borderId="17" xfId="1" applyFont="1" applyBorder="1" applyAlignment="1">
      <alignment horizontal="center"/>
    </xf>
    <xf numFmtId="9" fontId="2" fillId="0" borderId="19" xfId="1" applyFont="1" applyBorder="1" applyAlignment="1">
      <alignment horizontal="center"/>
    </xf>
    <xf numFmtId="9" fontId="2" fillId="0" borderId="20" xfId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9" fontId="2" fillId="0" borderId="10" xfId="1" applyFont="1" applyBorder="1" applyAlignment="1">
      <alignment horizontal="center"/>
    </xf>
    <xf numFmtId="9" fontId="2" fillId="0" borderId="13" xfId="1" applyFont="1" applyBorder="1" applyAlignment="1">
      <alignment horizontal="center"/>
    </xf>
    <xf numFmtId="9" fontId="2" fillId="0" borderId="18" xfId="1" applyFont="1" applyBorder="1" applyAlignment="1">
      <alignment horizontal="center"/>
    </xf>
    <xf numFmtId="165" fontId="2" fillId="0" borderId="12" xfId="1" applyNumberFormat="1" applyFont="1" applyBorder="1" applyAlignment="1">
      <alignment horizontal="center"/>
    </xf>
    <xf numFmtId="0" fontId="2" fillId="0" borderId="12" xfId="0" applyFont="1" applyBorder="1"/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0" fontId="2" fillId="0" borderId="31" xfId="1" applyNumberFormat="1" applyFont="1" applyBorder="1" applyAlignment="1">
      <alignment horizontal="center"/>
    </xf>
    <xf numFmtId="10" fontId="2" fillId="0" borderId="21" xfId="1" applyNumberFormat="1" applyFont="1" applyBorder="1" applyAlignment="1">
      <alignment horizontal="center"/>
    </xf>
    <xf numFmtId="10" fontId="2" fillId="0" borderId="21" xfId="0" applyNumberFormat="1" applyFont="1" applyBorder="1"/>
    <xf numFmtId="10" fontId="2" fillId="0" borderId="22" xfId="1" applyNumberFormat="1" applyFont="1" applyBorder="1" applyAlignment="1">
      <alignment horizontal="center"/>
    </xf>
    <xf numFmtId="10" fontId="2" fillId="0" borderId="22" xfId="0" applyNumberFormat="1" applyFont="1" applyBorder="1"/>
    <xf numFmtId="10" fontId="2" fillId="0" borderId="26" xfId="1" applyNumberFormat="1" applyFont="1" applyBorder="1" applyAlignment="1">
      <alignment horizontal="center"/>
    </xf>
    <xf numFmtId="10" fontId="2" fillId="0" borderId="26" xfId="0" applyNumberFormat="1" applyFont="1" applyBorder="1"/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Pontius!$D$15</c:f>
              <c:strCache>
                <c:ptCount val="1"/>
                <c:pt idx="0">
                  <c:v>Quantity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Pontius!$C$16:$C$19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</c:strCache>
            </c:strRef>
          </c:cat>
          <c:val>
            <c:numRef>
              <c:f>Pontius!$D$16:$D$19</c:f>
              <c:numCache>
                <c:formatCode>0.0%</c:formatCode>
                <c:ptCount val="4"/>
                <c:pt idx="0">
                  <c:v>0</c:v>
                </c:pt>
                <c:pt idx="1">
                  <c:v>1.5000000000000013E-2</c:v>
                </c:pt>
                <c:pt idx="2">
                  <c:v>7.4999999999999956E-2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0D-4A40-9281-E23F050AC24D}"/>
            </c:ext>
          </c:extLst>
        </c:ser>
        <c:ser>
          <c:idx val="2"/>
          <c:order val="1"/>
          <c:tx>
            <c:strRef>
              <c:f>Pontius!$F$15</c:f>
              <c:strCache>
                <c:ptCount val="1"/>
                <c:pt idx="0">
                  <c:v>Exchange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Pontius!$C$16:$C$19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</c:strCache>
            </c:strRef>
          </c:cat>
          <c:val>
            <c:numRef>
              <c:f>Pontius!$F$16:$F$19</c:f>
              <c:numCache>
                <c:formatCode>0.0%</c:formatCode>
                <c:ptCount val="4"/>
                <c:pt idx="0">
                  <c:v>0.06</c:v>
                </c:pt>
                <c:pt idx="1">
                  <c:v>7.0000000000000007E-2</c:v>
                </c:pt>
                <c:pt idx="2">
                  <c:v>0.01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0D-4A40-9281-E23F050AC24D}"/>
            </c:ext>
          </c:extLst>
        </c:ser>
        <c:ser>
          <c:idx val="3"/>
          <c:order val="2"/>
          <c:tx>
            <c:strRef>
              <c:f>Pontius!$G$15</c:f>
              <c:strCache>
                <c:ptCount val="1"/>
                <c:pt idx="0">
                  <c:v>Shift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Pontius!$C$16:$C$19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</c:strCache>
            </c:strRef>
          </c:cat>
          <c:val>
            <c:numRef>
              <c:f>Pontius!$G$16:$G$19</c:f>
              <c:numCache>
                <c:formatCode>0.0%</c:formatCode>
                <c:ptCount val="4"/>
                <c:pt idx="0">
                  <c:v>0</c:v>
                </c:pt>
                <c:pt idx="1">
                  <c:v>3.999999999999998E-2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0D-4A40-9281-E23F050AC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1675776"/>
        <c:axId val="601680480"/>
      </c:barChart>
      <c:catAx>
        <c:axId val="60167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1680480"/>
        <c:crosses val="autoZero"/>
        <c:auto val="1"/>
        <c:lblAlgn val="ctr"/>
        <c:lblOffset val="100"/>
        <c:noMultiLvlLbl val="0"/>
      </c:catAx>
      <c:valAx>
        <c:axId val="601680480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0.0%" sourceLinked="1"/>
        <c:majorTickMark val="out"/>
        <c:minorTickMark val="none"/>
        <c:tickLblPos val="nextTo"/>
        <c:crossAx val="601675776"/>
        <c:crosses val="autoZero"/>
        <c:crossBetween val="between"/>
        <c:majorUnit val="5.000000000000001E-2"/>
      </c:valAx>
    </c:plotArea>
    <c:legend>
      <c:legendPos val="r"/>
      <c:overlay val="0"/>
      <c:txPr>
        <a:bodyPr/>
        <a:lstStyle/>
        <a:p>
          <a:pPr>
            <a:defRPr i="1"/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257175</xdr:colOff>
      <xdr:row>14</xdr:row>
      <xdr:rowOff>38100</xdr:rowOff>
    </xdr:from>
    <xdr:to>
      <xdr:col>18</xdr:col>
      <xdr:colOff>152400</xdr:colOff>
      <xdr:row>31</xdr:row>
      <xdr:rowOff>28575</xdr:rowOff>
    </xdr:to>
    <xdr:graphicFrame macro="">
      <xdr:nvGraphicFramePr>
        <xdr:cNvPr id="4106" name="Gráfico 1">
          <a:extLst>
            <a:ext uri="{FF2B5EF4-FFF2-40B4-BE49-F238E27FC236}">
              <a16:creationId xmlns:a16="http://schemas.microsoft.com/office/drawing/2014/main" id="{00000000-0008-0000-0100-00000A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5"/>
  <sheetViews>
    <sheetView zoomScaleNormal="100" workbookViewId="0">
      <selection activeCell="D6" activeCellId="5" sqref="E5 F6 G6 G7 E7 D6"/>
    </sheetView>
  </sheetViews>
  <sheetFormatPr defaultColWidth="9.1796875" defaultRowHeight="13" x14ac:dyDescent="0.3"/>
  <cols>
    <col min="1" max="2" width="2.26953125" style="1" customWidth="1"/>
    <col min="3" max="3" width="7.453125" style="1" customWidth="1"/>
    <col min="4" max="7" width="8.1796875" style="1" customWidth="1"/>
    <col min="8" max="8" width="3" style="1" customWidth="1"/>
    <col min="9" max="10" width="8.1796875" style="1" customWidth="1"/>
    <col min="11" max="11" width="2.453125" style="1" customWidth="1"/>
    <col min="12" max="16384" width="9.1796875" style="1"/>
  </cols>
  <sheetData>
    <row r="1" spans="2:16" ht="12.75" customHeight="1" thickBot="1" x14ac:dyDescent="0.35"/>
    <row r="2" spans="2:16" ht="12.75" customHeight="1" x14ac:dyDescent="0.3">
      <c r="B2" s="2"/>
      <c r="C2" s="3"/>
      <c r="D2" s="3"/>
      <c r="E2" s="3"/>
      <c r="F2" s="3"/>
      <c r="G2" s="3"/>
      <c r="H2" s="3"/>
      <c r="I2" s="3"/>
      <c r="J2" s="4"/>
    </row>
    <row r="3" spans="2:16" ht="12.75" customHeight="1" thickBot="1" x14ac:dyDescent="0.35">
      <c r="B3" s="5"/>
      <c r="D3" s="64" t="s">
        <v>5</v>
      </c>
      <c r="E3" s="64"/>
      <c r="F3" s="64"/>
      <c r="G3" s="64"/>
      <c r="H3" s="6"/>
      <c r="I3" s="6"/>
      <c r="J3" s="7"/>
      <c r="K3" s="6"/>
    </row>
    <row r="4" spans="2:16" ht="12.75" customHeight="1" thickBot="1" x14ac:dyDescent="0.35">
      <c r="B4" s="65" t="s">
        <v>6</v>
      </c>
      <c r="D4" s="6" t="s">
        <v>0</v>
      </c>
      <c r="E4" s="6" t="s">
        <v>1</v>
      </c>
      <c r="F4" s="6" t="s">
        <v>2</v>
      </c>
      <c r="G4" s="6" t="s">
        <v>3</v>
      </c>
      <c r="I4" s="9"/>
      <c r="J4" s="10"/>
      <c r="N4" s="68" t="s">
        <v>20</v>
      </c>
      <c r="O4" s="69"/>
      <c r="P4" s="70"/>
    </row>
    <row r="5" spans="2:16" ht="12.75" customHeight="1" x14ac:dyDescent="0.3">
      <c r="B5" s="65"/>
      <c r="C5" s="6" t="str">
        <f>D4</f>
        <v>A</v>
      </c>
      <c r="D5" s="16">
        <v>27</v>
      </c>
      <c r="E5" s="17">
        <v>6</v>
      </c>
      <c r="F5" s="17">
        <v>0</v>
      </c>
      <c r="G5" s="23">
        <v>0</v>
      </c>
      <c r="H5" s="6"/>
      <c r="I5" s="18">
        <f>SUM(D5:G5)</f>
        <v>33</v>
      </c>
      <c r="J5" s="10"/>
      <c r="M5" s="53" t="str">
        <f>C5</f>
        <v>A</v>
      </c>
      <c r="N5" s="56">
        <v>0.25</v>
      </c>
      <c r="O5" s="48">
        <v>0.01</v>
      </c>
      <c r="P5" s="49">
        <v>0.01</v>
      </c>
    </row>
    <row r="6" spans="2:16" ht="12.75" customHeight="1" x14ac:dyDescent="0.3">
      <c r="B6" s="65"/>
      <c r="C6" s="6" t="str">
        <f>E4</f>
        <v>B</v>
      </c>
      <c r="D6" s="19">
        <v>6</v>
      </c>
      <c r="E6" s="20">
        <v>35</v>
      </c>
      <c r="F6" s="20">
        <v>1</v>
      </c>
      <c r="G6" s="24">
        <v>4</v>
      </c>
      <c r="H6" s="6"/>
      <c r="I6" s="18">
        <f>SUM(D6:G6)</f>
        <v>46</v>
      </c>
      <c r="J6" s="10"/>
      <c r="M6" s="54" t="str">
        <f>C6</f>
        <v>B</v>
      </c>
      <c r="N6" s="57">
        <v>0.25</v>
      </c>
      <c r="O6" s="47">
        <v>0.02</v>
      </c>
      <c r="P6" s="50">
        <v>0.95</v>
      </c>
    </row>
    <row r="7" spans="2:16" ht="12.75" customHeight="1" x14ac:dyDescent="0.3">
      <c r="B7" s="65"/>
      <c r="C7" s="6" t="str">
        <f>F4</f>
        <v>C</v>
      </c>
      <c r="D7" s="19">
        <v>0</v>
      </c>
      <c r="E7" s="20">
        <v>8</v>
      </c>
      <c r="F7" s="20">
        <v>53</v>
      </c>
      <c r="G7" s="24">
        <v>8</v>
      </c>
      <c r="H7" s="6"/>
      <c r="I7" s="18">
        <f>SUM(D7:G7)</f>
        <v>69</v>
      </c>
      <c r="J7" s="10"/>
      <c r="M7" s="54" t="str">
        <f>C7</f>
        <v>C</v>
      </c>
      <c r="N7" s="57">
        <v>0.25</v>
      </c>
      <c r="O7" s="47">
        <v>0.95</v>
      </c>
      <c r="P7" s="50">
        <v>0.03</v>
      </c>
    </row>
    <row r="8" spans="2:16" ht="12.75" customHeight="1" thickBot="1" x14ac:dyDescent="0.35">
      <c r="B8" s="65"/>
      <c r="C8" s="6" t="str">
        <f>G4</f>
        <v>D</v>
      </c>
      <c r="D8" s="25">
        <v>0</v>
      </c>
      <c r="E8" s="26">
        <v>0</v>
      </c>
      <c r="F8" s="26">
        <v>0</v>
      </c>
      <c r="G8" s="27">
        <v>52</v>
      </c>
      <c r="H8" s="6"/>
      <c r="I8" s="18">
        <f>SUM(D8:G8)</f>
        <v>52</v>
      </c>
      <c r="J8" s="10"/>
      <c r="M8" s="55" t="str">
        <f>C8</f>
        <v>D</v>
      </c>
      <c r="N8" s="58">
        <f>1-SUM(N5:N7)</f>
        <v>0.25</v>
      </c>
      <c r="O8" s="51">
        <f>1-SUM(O5:O7)</f>
        <v>2.0000000000000018E-2</v>
      </c>
      <c r="P8" s="52">
        <f>1-SUM(P5:P7)</f>
        <v>1.0000000000000009E-2</v>
      </c>
    </row>
    <row r="9" spans="2:16" ht="12.75" customHeight="1" thickBot="1" x14ac:dyDescent="0.35">
      <c r="B9" s="65"/>
      <c r="D9" s="6"/>
      <c r="E9" s="6"/>
      <c r="F9" s="6"/>
      <c r="G9" s="6"/>
      <c r="H9" s="6"/>
      <c r="I9" s="6"/>
      <c r="J9" s="10"/>
      <c r="N9" s="6"/>
      <c r="O9" s="6"/>
      <c r="P9" s="6"/>
    </row>
    <row r="10" spans="2:16" ht="12.75" customHeight="1" thickBot="1" x14ac:dyDescent="0.4">
      <c r="B10" s="8"/>
      <c r="C10" s="9"/>
      <c r="D10" s="18">
        <f>SUM(D5:D8)</f>
        <v>33</v>
      </c>
      <c r="E10" s="18">
        <f>SUM(E5:E8)</f>
        <v>49</v>
      </c>
      <c r="F10" s="18">
        <f>SUM(F5:F8)</f>
        <v>54</v>
      </c>
      <c r="G10" s="18">
        <f>SUM(G5:G8)</f>
        <v>64</v>
      </c>
      <c r="H10" s="6"/>
      <c r="I10" s="21">
        <f>SUM(D5:G8)</f>
        <v>200</v>
      </c>
      <c r="J10" s="10"/>
      <c r="M10" s="11" t="s">
        <v>10</v>
      </c>
      <c r="N10" s="71">
        <f>$F17*N5+$F18*N6+$F19*N7+$F20*N8</f>
        <v>0.83679183135704871</v>
      </c>
      <c r="O10" s="71">
        <f t="shared" ref="O10:P10" si="0">$F17*O5+$F18*O6+$F19*O7+$F20*O8</f>
        <v>0.77310935441370221</v>
      </c>
      <c r="P10" s="71">
        <f t="shared" si="0"/>
        <v>0.76405138339920953</v>
      </c>
    </row>
    <row r="11" spans="2:16" ht="12.75" customHeight="1" thickBot="1" x14ac:dyDescent="0.35">
      <c r="B11" s="8"/>
      <c r="C11" s="9"/>
      <c r="D11" s="6"/>
      <c r="E11" s="6"/>
      <c r="F11" s="6"/>
      <c r="G11" s="6"/>
      <c r="H11" s="6"/>
      <c r="I11" s="6"/>
      <c r="J11" s="10"/>
    </row>
    <row r="12" spans="2:16" ht="12.75" customHeight="1" thickBot="1" x14ac:dyDescent="0.35">
      <c r="B12" s="5"/>
      <c r="D12" s="46" t="s">
        <v>7</v>
      </c>
      <c r="E12" s="22">
        <f>(D5+E6+F7+G8)/I10</f>
        <v>0.83499999999999996</v>
      </c>
      <c r="J12" s="10"/>
    </row>
    <row r="13" spans="2:16" ht="12.75" customHeight="1" thickBot="1" x14ac:dyDescent="0.35">
      <c r="B13" s="12"/>
      <c r="C13" s="13"/>
      <c r="D13" s="13"/>
      <c r="E13" s="13"/>
      <c r="F13" s="13"/>
      <c r="G13" s="13"/>
      <c r="H13" s="13"/>
      <c r="I13" s="13"/>
      <c r="J13" s="14"/>
    </row>
    <row r="14" spans="2:16" ht="12.75" customHeight="1" x14ac:dyDescent="0.3"/>
    <row r="15" spans="2:16" ht="12.75" customHeight="1" x14ac:dyDescent="0.3">
      <c r="C15" s="66" t="s">
        <v>4</v>
      </c>
      <c r="D15" s="61" t="s">
        <v>10</v>
      </c>
      <c r="E15" s="61" t="s">
        <v>13</v>
      </c>
      <c r="F15" s="61" t="s">
        <v>10</v>
      </c>
      <c r="G15" s="61" t="s">
        <v>13</v>
      </c>
      <c r="H15" s="15"/>
    </row>
    <row r="16" spans="2:16" ht="12.75" customHeight="1" x14ac:dyDescent="0.3">
      <c r="C16" s="67"/>
      <c r="D16" s="62" t="s">
        <v>11</v>
      </c>
      <c r="E16" s="62" t="s">
        <v>8</v>
      </c>
      <c r="F16" s="62" t="s">
        <v>12</v>
      </c>
      <c r="G16" s="62" t="s">
        <v>9</v>
      </c>
      <c r="H16" s="15"/>
    </row>
    <row r="17" spans="3:7" ht="12.75" customHeight="1" x14ac:dyDescent="0.3">
      <c r="C17" s="35" t="str">
        <f>D4</f>
        <v>A</v>
      </c>
      <c r="D17" s="72">
        <f>D5/D10</f>
        <v>0.81818181818181823</v>
      </c>
      <c r="E17" s="72">
        <f>1-D17</f>
        <v>0.18181818181818177</v>
      </c>
      <c r="F17" s="72">
        <f>D5/I5</f>
        <v>0.81818181818181823</v>
      </c>
      <c r="G17" s="73">
        <f>1-F17</f>
        <v>0.18181818181818177</v>
      </c>
    </row>
    <row r="18" spans="3:7" ht="12.75" customHeight="1" x14ac:dyDescent="0.3">
      <c r="C18" s="36" t="str">
        <f>E4</f>
        <v>B</v>
      </c>
      <c r="D18" s="74">
        <f>E6/E10</f>
        <v>0.7142857142857143</v>
      </c>
      <c r="E18" s="74">
        <f>1-D18</f>
        <v>0.2857142857142857</v>
      </c>
      <c r="F18" s="74">
        <f>E6/I6</f>
        <v>0.76086956521739135</v>
      </c>
      <c r="G18" s="75">
        <f>1-F18</f>
        <v>0.23913043478260865</v>
      </c>
    </row>
    <row r="19" spans="3:7" ht="12.75" customHeight="1" x14ac:dyDescent="0.3">
      <c r="C19" s="36" t="str">
        <f>F4</f>
        <v>C</v>
      </c>
      <c r="D19" s="74">
        <f>F7/F10</f>
        <v>0.98148148148148151</v>
      </c>
      <c r="E19" s="74">
        <f>1-D19</f>
        <v>1.851851851851849E-2</v>
      </c>
      <c r="F19" s="74">
        <f>F7/I7</f>
        <v>0.76811594202898548</v>
      </c>
      <c r="G19" s="75">
        <f>1-F19</f>
        <v>0.23188405797101452</v>
      </c>
    </row>
    <row r="20" spans="3:7" ht="12.75" customHeight="1" x14ac:dyDescent="0.3">
      <c r="C20" s="37" t="str">
        <f>G4</f>
        <v>D</v>
      </c>
      <c r="D20" s="76">
        <f>G8/G10</f>
        <v>0.8125</v>
      </c>
      <c r="E20" s="76">
        <f>1-D20</f>
        <v>0.1875</v>
      </c>
      <c r="F20" s="76">
        <f>G8/I8</f>
        <v>1</v>
      </c>
      <c r="G20" s="77">
        <f>1-F20</f>
        <v>0</v>
      </c>
    </row>
    <row r="23" spans="3:7" x14ac:dyDescent="0.3">
      <c r="C23" t="s">
        <v>21</v>
      </c>
    </row>
    <row r="24" spans="3:7" x14ac:dyDescent="0.3">
      <c r="C24" t="s">
        <v>22</v>
      </c>
    </row>
    <row r="25" spans="3:7" x14ac:dyDescent="0.3">
      <c r="C25" t="s">
        <v>23</v>
      </c>
    </row>
  </sheetData>
  <mergeCells count="4">
    <mergeCell ref="D3:G3"/>
    <mergeCell ref="B4:B9"/>
    <mergeCell ref="C15:C16"/>
    <mergeCell ref="N4:P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21"/>
  <sheetViews>
    <sheetView tabSelected="1" zoomScaleNormal="100" workbookViewId="0"/>
  </sheetViews>
  <sheetFormatPr defaultColWidth="9.1796875" defaultRowHeight="13" x14ac:dyDescent="0.3"/>
  <cols>
    <col min="1" max="2" width="2.26953125" style="1" customWidth="1"/>
    <col min="3" max="3" width="7.453125" style="1" customWidth="1"/>
    <col min="4" max="7" width="8.1796875" style="1" customWidth="1"/>
    <col min="8" max="8" width="3" style="1" customWidth="1"/>
    <col min="9" max="10" width="8.1796875" style="1" customWidth="1"/>
    <col min="11" max="11" width="2.453125" style="1" customWidth="1"/>
    <col min="12" max="12" width="9.1796875" style="1"/>
    <col min="13" max="13" width="2.26953125" style="1" customWidth="1"/>
    <col min="14" max="14" width="7.453125" style="1" customWidth="1"/>
    <col min="15" max="18" width="8.1796875" style="1" customWidth="1"/>
    <col min="19" max="19" width="3" style="1" customWidth="1"/>
    <col min="20" max="21" width="8.1796875" style="1" customWidth="1"/>
    <col min="22" max="22" width="2.453125" style="1" customWidth="1"/>
    <col min="23" max="23" width="9.1796875" style="1"/>
    <col min="24" max="24" width="2.26953125" style="1" customWidth="1"/>
    <col min="25" max="25" width="7.453125" style="1" customWidth="1"/>
    <col min="26" max="29" width="8.1796875" style="1" customWidth="1"/>
    <col min="30" max="30" width="3" style="1" customWidth="1"/>
    <col min="31" max="31" width="2.453125" style="1" customWidth="1"/>
    <col min="32" max="16384" width="9.1796875" style="1"/>
  </cols>
  <sheetData>
    <row r="1" spans="2:31" ht="12.75" customHeight="1" thickBot="1" x14ac:dyDescent="0.35"/>
    <row r="2" spans="2:31" ht="12.75" customHeight="1" x14ac:dyDescent="0.3">
      <c r="B2" s="2"/>
      <c r="C2" s="3"/>
      <c r="D2" s="3"/>
      <c r="E2" s="3"/>
      <c r="F2" s="3"/>
      <c r="G2" s="3"/>
      <c r="H2" s="3"/>
      <c r="I2" s="3"/>
      <c r="J2" s="4"/>
      <c r="M2" s="2"/>
      <c r="N2" s="3"/>
      <c r="O2" s="3" t="s">
        <v>14</v>
      </c>
      <c r="P2" s="3"/>
      <c r="Q2" s="3"/>
      <c r="R2" s="3"/>
      <c r="S2" s="3"/>
      <c r="T2" s="3"/>
      <c r="U2" s="4"/>
      <c r="X2" s="2"/>
      <c r="Y2" s="3"/>
      <c r="Z2" s="3" t="s">
        <v>17</v>
      </c>
      <c r="AA2" s="3"/>
      <c r="AB2" s="3"/>
      <c r="AC2" s="3"/>
      <c r="AD2" s="3"/>
      <c r="AE2" s="4"/>
    </row>
    <row r="3" spans="2:31" ht="12.75" customHeight="1" x14ac:dyDescent="0.3">
      <c r="B3" s="5"/>
      <c r="D3" s="64" t="s">
        <v>5</v>
      </c>
      <c r="E3" s="64"/>
      <c r="F3" s="64"/>
      <c r="G3" s="64"/>
      <c r="H3" s="6"/>
      <c r="I3" s="6"/>
      <c r="J3" s="7"/>
      <c r="K3" s="6"/>
      <c r="M3" s="5"/>
      <c r="O3" s="64" t="s">
        <v>5</v>
      </c>
      <c r="P3" s="64"/>
      <c r="Q3" s="64"/>
      <c r="R3" s="64"/>
      <c r="S3" s="6"/>
      <c r="T3" s="6"/>
      <c r="U3" s="7"/>
      <c r="V3" s="6"/>
      <c r="X3" s="5"/>
      <c r="Z3" s="64" t="s">
        <v>5</v>
      </c>
      <c r="AA3" s="64"/>
      <c r="AB3" s="64"/>
      <c r="AC3" s="64"/>
      <c r="AD3" s="6"/>
      <c r="AE3" s="7"/>
    </row>
    <row r="4" spans="2:31" ht="12.75" customHeight="1" thickBot="1" x14ac:dyDescent="0.35">
      <c r="B4" s="65" t="s">
        <v>6</v>
      </c>
      <c r="D4" s="6" t="s">
        <v>0</v>
      </c>
      <c r="E4" s="6" t="s">
        <v>1</v>
      </c>
      <c r="F4" s="6" t="s">
        <v>2</v>
      </c>
      <c r="G4" s="6" t="s">
        <v>3</v>
      </c>
      <c r="I4" s="9"/>
      <c r="J4" s="10"/>
      <c r="M4" s="65" t="s">
        <v>6</v>
      </c>
      <c r="O4" s="6" t="s">
        <v>0</v>
      </c>
      <c r="P4" s="6" t="s">
        <v>1</v>
      </c>
      <c r="Q4" s="6" t="s">
        <v>2</v>
      </c>
      <c r="R4" s="6" t="s">
        <v>3</v>
      </c>
      <c r="T4" s="9"/>
      <c r="U4" s="10"/>
      <c r="X4" s="65" t="s">
        <v>6</v>
      </c>
      <c r="Z4" s="6" t="s">
        <v>0</v>
      </c>
      <c r="AA4" s="6" t="s">
        <v>1</v>
      </c>
      <c r="AB4" s="6" t="s">
        <v>2</v>
      </c>
      <c r="AC4" s="6" t="s">
        <v>3</v>
      </c>
      <c r="AE4" s="10"/>
    </row>
    <row r="5" spans="2:31" ht="12.75" customHeight="1" x14ac:dyDescent="0.3">
      <c r="B5" s="65"/>
      <c r="C5" s="6" t="str">
        <f>D4</f>
        <v>A</v>
      </c>
      <c r="D5" s="16">
        <f>matriz_conf!D5</f>
        <v>27</v>
      </c>
      <c r="E5" s="17">
        <f>matriz_conf!E5</f>
        <v>6</v>
      </c>
      <c r="F5" s="17">
        <f>matriz_conf!F5</f>
        <v>0</v>
      </c>
      <c r="G5" s="23">
        <f>matriz_conf!G5</f>
        <v>0</v>
      </c>
      <c r="H5" s="6"/>
      <c r="I5" s="18">
        <f>SUM(D5:G5)</f>
        <v>33</v>
      </c>
      <c r="J5" s="10"/>
      <c r="M5" s="65"/>
      <c r="N5" s="6" t="str">
        <f>O4</f>
        <v>A</v>
      </c>
      <c r="O5" s="28">
        <f t="shared" ref="O5:R8" si="0">D5/$I$10</f>
        <v>0.13500000000000001</v>
      </c>
      <c r="P5" s="29">
        <f t="shared" si="0"/>
        <v>0.03</v>
      </c>
      <c r="Q5" s="17">
        <f t="shared" si="0"/>
        <v>0</v>
      </c>
      <c r="R5" s="23">
        <f t="shared" si="0"/>
        <v>0</v>
      </c>
      <c r="S5" s="6"/>
      <c r="T5" s="42">
        <f>SUM(O5:R5)</f>
        <v>0.16500000000000001</v>
      </c>
      <c r="U5" s="10"/>
      <c r="X5" s="65"/>
      <c r="Y5" s="6" t="str">
        <f>Z4</f>
        <v>A</v>
      </c>
      <c r="Z5" s="16">
        <f>MIN(D5,D5)</f>
        <v>27</v>
      </c>
      <c r="AA5" s="17">
        <f>MIN(E5,D6)</f>
        <v>6</v>
      </c>
      <c r="AB5" s="17">
        <f>MIN(F5,D7)</f>
        <v>0</v>
      </c>
      <c r="AC5" s="23">
        <f>MIN(G5,D8)</f>
        <v>0</v>
      </c>
      <c r="AD5" s="6"/>
      <c r="AE5" s="10"/>
    </row>
    <row r="6" spans="2:31" ht="12.75" customHeight="1" x14ac:dyDescent="0.3">
      <c r="B6" s="65"/>
      <c r="C6" s="6" t="str">
        <f>E4</f>
        <v>B</v>
      </c>
      <c r="D6" s="19">
        <f>matriz_conf!D6</f>
        <v>6</v>
      </c>
      <c r="E6" s="20">
        <f>matriz_conf!E6</f>
        <v>35</v>
      </c>
      <c r="F6" s="20">
        <f>matriz_conf!F6</f>
        <v>1</v>
      </c>
      <c r="G6" s="24">
        <f>matriz_conf!G6</f>
        <v>4</v>
      </c>
      <c r="H6" s="6"/>
      <c r="I6" s="18">
        <f>SUM(D6:G6)</f>
        <v>46</v>
      </c>
      <c r="J6" s="10"/>
      <c r="M6" s="65"/>
      <c r="N6" s="6" t="str">
        <f>P4</f>
        <v>B</v>
      </c>
      <c r="O6" s="30">
        <f t="shared" si="0"/>
        <v>0.03</v>
      </c>
      <c r="P6" s="31">
        <f t="shared" si="0"/>
        <v>0.17499999999999999</v>
      </c>
      <c r="Q6" s="20">
        <f t="shared" si="0"/>
        <v>5.0000000000000001E-3</v>
      </c>
      <c r="R6" s="24">
        <f t="shared" si="0"/>
        <v>0.02</v>
      </c>
      <c r="S6" s="6"/>
      <c r="T6" s="42">
        <f>SUM(O6:R6)</f>
        <v>0.22999999999999998</v>
      </c>
      <c r="U6" s="10"/>
      <c r="X6" s="65"/>
      <c r="Y6" s="6" t="str">
        <f>AA4</f>
        <v>B</v>
      </c>
      <c r="Z6" s="19">
        <f>MIN(D6,E5)</f>
        <v>6</v>
      </c>
      <c r="AA6" s="20">
        <f>MIN(E6,E6)</f>
        <v>35</v>
      </c>
      <c r="AB6" s="20">
        <f>MIN(F6,E7)</f>
        <v>1</v>
      </c>
      <c r="AC6" s="24">
        <f>MIN(G6,E8)</f>
        <v>0</v>
      </c>
      <c r="AD6" s="6"/>
      <c r="AE6" s="10"/>
    </row>
    <row r="7" spans="2:31" ht="12.75" customHeight="1" x14ac:dyDescent="0.3">
      <c r="B7" s="65"/>
      <c r="C7" s="6" t="str">
        <f>F4</f>
        <v>C</v>
      </c>
      <c r="D7" s="19">
        <f>matriz_conf!D7</f>
        <v>0</v>
      </c>
      <c r="E7" s="20">
        <f>matriz_conf!E7</f>
        <v>8</v>
      </c>
      <c r="F7" s="20">
        <f>matriz_conf!F7</f>
        <v>53</v>
      </c>
      <c r="G7" s="24">
        <f>matriz_conf!G7</f>
        <v>8</v>
      </c>
      <c r="H7" s="6"/>
      <c r="I7" s="18">
        <f>SUM(D7:G7)</f>
        <v>69</v>
      </c>
      <c r="J7" s="10"/>
      <c r="M7" s="65"/>
      <c r="N7" s="6" t="str">
        <f>Q4</f>
        <v>C</v>
      </c>
      <c r="O7" s="19">
        <f t="shared" si="0"/>
        <v>0</v>
      </c>
      <c r="P7" s="31">
        <f t="shared" si="0"/>
        <v>0.04</v>
      </c>
      <c r="Q7" s="31">
        <f t="shared" si="0"/>
        <v>0.26500000000000001</v>
      </c>
      <c r="R7" s="32">
        <f t="shared" si="0"/>
        <v>0.04</v>
      </c>
      <c r="S7" s="6"/>
      <c r="T7" s="42">
        <f>SUM(O7:R7)</f>
        <v>0.34499999999999997</v>
      </c>
      <c r="U7" s="10"/>
      <c r="X7" s="65"/>
      <c r="Y7" s="6" t="str">
        <f>AB4</f>
        <v>C</v>
      </c>
      <c r="Z7" s="19">
        <f>MIN(D7,F5)</f>
        <v>0</v>
      </c>
      <c r="AA7" s="20">
        <f>MIN(E7,F6)</f>
        <v>1</v>
      </c>
      <c r="AB7" s="20">
        <f>MIN(F7,F7)</f>
        <v>53</v>
      </c>
      <c r="AC7" s="24">
        <f>MIN(G7,F8)</f>
        <v>0</v>
      </c>
      <c r="AD7" s="6"/>
      <c r="AE7" s="10"/>
    </row>
    <row r="8" spans="2:31" ht="12.75" customHeight="1" thickBot="1" x14ac:dyDescent="0.35">
      <c r="B8" s="65"/>
      <c r="C8" s="6" t="str">
        <f>G4</f>
        <v>D</v>
      </c>
      <c r="D8" s="25">
        <f>matriz_conf!D8</f>
        <v>0</v>
      </c>
      <c r="E8" s="26">
        <f>matriz_conf!E8</f>
        <v>0</v>
      </c>
      <c r="F8" s="26">
        <f>matriz_conf!F8</f>
        <v>0</v>
      </c>
      <c r="G8" s="27">
        <f>matriz_conf!G8</f>
        <v>52</v>
      </c>
      <c r="H8" s="6"/>
      <c r="I8" s="18">
        <f>SUM(D8:G8)</f>
        <v>52</v>
      </c>
      <c r="J8" s="10"/>
      <c r="M8" s="65"/>
      <c r="N8" s="6" t="str">
        <f>R4</f>
        <v>D</v>
      </c>
      <c r="O8" s="25">
        <f t="shared" si="0"/>
        <v>0</v>
      </c>
      <c r="P8" s="26">
        <f t="shared" si="0"/>
        <v>0</v>
      </c>
      <c r="Q8" s="26">
        <f t="shared" si="0"/>
        <v>0</v>
      </c>
      <c r="R8" s="33">
        <f t="shared" si="0"/>
        <v>0.26</v>
      </c>
      <c r="S8" s="6"/>
      <c r="T8" s="42">
        <f>SUM(O8:R8)</f>
        <v>0.26</v>
      </c>
      <c r="U8" s="10"/>
      <c r="X8" s="65"/>
      <c r="Y8" s="6" t="str">
        <f>AC4</f>
        <v>D</v>
      </c>
      <c r="Z8" s="25">
        <f>MIN(D8,G5)</f>
        <v>0</v>
      </c>
      <c r="AA8" s="26">
        <f>MIN(E8,G6)</f>
        <v>0</v>
      </c>
      <c r="AB8" s="26">
        <f>MIN(F8,G7)</f>
        <v>0</v>
      </c>
      <c r="AC8" s="27">
        <f>MIN(G8,G8)</f>
        <v>52</v>
      </c>
      <c r="AD8" s="6"/>
      <c r="AE8" s="10"/>
    </row>
    <row r="9" spans="2:31" ht="12.75" customHeight="1" thickBot="1" x14ac:dyDescent="0.35">
      <c r="B9" s="65"/>
      <c r="D9" s="6"/>
      <c r="E9" s="6"/>
      <c r="F9" s="6"/>
      <c r="G9" s="6"/>
      <c r="H9" s="6"/>
      <c r="I9" s="6"/>
      <c r="J9" s="10"/>
      <c r="M9" s="65"/>
      <c r="O9" s="6"/>
      <c r="P9" s="6"/>
      <c r="Q9" s="6"/>
      <c r="R9" s="6"/>
      <c r="S9" s="6"/>
      <c r="T9" s="6"/>
      <c r="U9" s="10"/>
      <c r="X9" s="65"/>
      <c r="Z9" s="6"/>
      <c r="AA9" s="6"/>
      <c r="AB9" s="6"/>
      <c r="AC9" s="6"/>
      <c r="AD9" s="6"/>
      <c r="AE9" s="10"/>
    </row>
    <row r="10" spans="2:31" ht="12.75" customHeight="1" thickBot="1" x14ac:dyDescent="0.35">
      <c r="B10" s="8"/>
      <c r="C10" s="9"/>
      <c r="D10" s="18">
        <f>SUM(D5:D8)</f>
        <v>33</v>
      </c>
      <c r="E10" s="18">
        <f>SUM(E5:E8)</f>
        <v>49</v>
      </c>
      <c r="F10" s="18">
        <f>SUM(F5:F8)</f>
        <v>54</v>
      </c>
      <c r="G10" s="18">
        <f>SUM(G5:G8)</f>
        <v>64</v>
      </c>
      <c r="H10" s="6"/>
      <c r="I10" s="21">
        <f>SUM(D5:G8)</f>
        <v>200</v>
      </c>
      <c r="J10" s="10"/>
      <c r="M10" s="8"/>
      <c r="N10" s="9"/>
      <c r="O10" s="42">
        <f>SUM(O5:O8)</f>
        <v>0.16500000000000001</v>
      </c>
      <c r="P10" s="42">
        <f>SUM(P5:P8)</f>
        <v>0.245</v>
      </c>
      <c r="Q10" s="42">
        <f>SUM(Q5:Q8)</f>
        <v>0.27</v>
      </c>
      <c r="R10" s="42">
        <f>SUM(R5:R8)</f>
        <v>0.32</v>
      </c>
      <c r="S10" s="6"/>
      <c r="T10" s="21">
        <f>SUM(O5:R8)</f>
        <v>1</v>
      </c>
      <c r="U10" s="10"/>
      <c r="X10" s="8"/>
      <c r="Y10" s="9"/>
      <c r="Z10" s="18">
        <f>SUM(Z5:Z8)</f>
        <v>33</v>
      </c>
      <c r="AA10" s="18">
        <f>SUM(AA5:AA8)</f>
        <v>42</v>
      </c>
      <c r="AB10" s="18">
        <f>SUM(AB5:AB8)</f>
        <v>54</v>
      </c>
      <c r="AC10" s="18">
        <f>SUM(AC5:AC8)</f>
        <v>52</v>
      </c>
      <c r="AD10" s="6"/>
      <c r="AE10" s="10"/>
    </row>
    <row r="11" spans="2:31" ht="12.75" customHeight="1" thickBot="1" x14ac:dyDescent="0.35">
      <c r="B11" s="8"/>
      <c r="C11" s="9"/>
      <c r="D11" s="6"/>
      <c r="E11" s="6"/>
      <c r="F11" s="6"/>
      <c r="G11" s="6"/>
      <c r="H11" s="6"/>
      <c r="I11" s="6"/>
      <c r="J11" s="10"/>
      <c r="M11" s="8"/>
      <c r="N11" s="9"/>
      <c r="O11" s="6"/>
      <c r="P11" s="6"/>
      <c r="Q11" s="6"/>
      <c r="R11" s="6"/>
      <c r="S11" s="6"/>
      <c r="T11" s="6"/>
      <c r="U11" s="10"/>
      <c r="X11" s="8"/>
      <c r="Y11" s="9"/>
      <c r="Z11" s="6"/>
      <c r="AA11" s="6"/>
      <c r="AB11" s="6"/>
      <c r="AC11" s="6"/>
      <c r="AD11" s="6"/>
      <c r="AE11" s="10"/>
    </row>
    <row r="12" spans="2:31" ht="12.75" customHeight="1" thickBot="1" x14ac:dyDescent="0.4">
      <c r="B12" s="5"/>
      <c r="D12" s="11" t="s">
        <v>7</v>
      </c>
      <c r="E12" s="22">
        <f>(D5+E6+F7+G8)/I10</f>
        <v>0.83499999999999996</v>
      </c>
      <c r="J12" s="10"/>
      <c r="M12" s="12"/>
      <c r="N12" s="13"/>
      <c r="O12" s="13"/>
      <c r="P12" s="13"/>
      <c r="Q12" s="13"/>
      <c r="R12" s="13"/>
      <c r="S12" s="13"/>
      <c r="T12" s="13"/>
      <c r="U12" s="14"/>
      <c r="X12" s="12"/>
      <c r="Y12" s="13"/>
      <c r="Z12" s="13"/>
      <c r="AA12" s="13"/>
      <c r="AB12" s="13"/>
      <c r="AC12" s="13"/>
      <c r="AD12" s="13"/>
      <c r="AE12" s="14"/>
    </row>
    <row r="13" spans="2:31" ht="12.75" customHeight="1" thickBot="1" x14ac:dyDescent="0.35">
      <c r="B13" s="12"/>
      <c r="C13" s="13"/>
      <c r="D13" s="13"/>
      <c r="E13" s="13"/>
      <c r="F13" s="13"/>
      <c r="G13" s="13"/>
      <c r="H13" s="13"/>
      <c r="I13" s="13"/>
      <c r="J13" s="14"/>
    </row>
    <row r="14" spans="2:31" ht="12.75" customHeight="1" x14ac:dyDescent="0.3"/>
    <row r="15" spans="2:31" ht="12.75" customHeight="1" x14ac:dyDescent="0.3">
      <c r="C15" s="41" t="s">
        <v>4</v>
      </c>
      <c r="D15" s="34" t="s">
        <v>15</v>
      </c>
      <c r="E15" s="34" t="s">
        <v>16</v>
      </c>
      <c r="F15" s="34" t="s">
        <v>17</v>
      </c>
      <c r="G15" s="34" t="s">
        <v>18</v>
      </c>
      <c r="T15" s="63" t="s">
        <v>21</v>
      </c>
    </row>
    <row r="16" spans="2:31" ht="12.75" customHeight="1" x14ac:dyDescent="0.3">
      <c r="C16" s="35" t="str">
        <f>D4</f>
        <v>A</v>
      </c>
      <c r="D16" s="38">
        <f>ABS(T5-O10)</f>
        <v>0</v>
      </c>
      <c r="E16" s="38">
        <f>2*MIN(T5-O5,O10-O5)</f>
        <v>0.06</v>
      </c>
      <c r="F16" s="43">
        <f>2*(Z10-D5)/I10</f>
        <v>0.06</v>
      </c>
      <c r="G16" s="38">
        <f>E16-F16</f>
        <v>0</v>
      </c>
      <c r="T16" s="63" t="s">
        <v>22</v>
      </c>
    </row>
    <row r="17" spans="3:20" ht="12.75" customHeight="1" x14ac:dyDescent="0.3">
      <c r="C17" s="36" t="str">
        <f>E4</f>
        <v>B</v>
      </c>
      <c r="D17" s="39">
        <f>ABS(T6-P10)</f>
        <v>1.5000000000000013E-2</v>
      </c>
      <c r="E17" s="39">
        <f>2*MIN(T6-P6,P10-P6)</f>
        <v>0.10999999999999999</v>
      </c>
      <c r="F17" s="44">
        <f>2*(AA10-E6)/I10</f>
        <v>7.0000000000000007E-2</v>
      </c>
      <c r="G17" s="39">
        <f>E17-F17</f>
        <v>3.999999999999998E-2</v>
      </c>
      <c r="T17" s="63" t="s">
        <v>23</v>
      </c>
    </row>
    <row r="18" spans="3:20" ht="12.75" customHeight="1" x14ac:dyDescent="0.3">
      <c r="C18" s="36" t="str">
        <f>F4</f>
        <v>C</v>
      </c>
      <c r="D18" s="39">
        <f>ABS(T7-Q10)</f>
        <v>7.4999999999999956E-2</v>
      </c>
      <c r="E18" s="39">
        <f>2*MIN(T7-Q7,Q10-Q7)</f>
        <v>1.0000000000000009E-2</v>
      </c>
      <c r="F18" s="44">
        <f>2*(AB10-F7)/I10</f>
        <v>0.01</v>
      </c>
      <c r="G18" s="39">
        <f>E18-F18</f>
        <v>0</v>
      </c>
    </row>
    <row r="19" spans="3:20" ht="12.75" customHeight="1" x14ac:dyDescent="0.3">
      <c r="C19" s="37" t="str">
        <f>G4</f>
        <v>D</v>
      </c>
      <c r="D19" s="40">
        <f>ABS(T8-R10)</f>
        <v>0.06</v>
      </c>
      <c r="E19" s="40">
        <f>2*MIN(T8-R8,R10-R8)</f>
        <v>0</v>
      </c>
      <c r="F19" s="45">
        <f>2*(AC10-G8)/I10</f>
        <v>0</v>
      </c>
      <c r="G19" s="40">
        <f>E19-F19</f>
        <v>0</v>
      </c>
    </row>
    <row r="21" spans="3:20" x14ac:dyDescent="0.3">
      <c r="C21" s="60" t="s">
        <v>19</v>
      </c>
      <c r="D21" s="59">
        <f>SUM(D16:D19)/2</f>
        <v>7.4999999999999983E-2</v>
      </c>
      <c r="E21" s="59">
        <f>SUM(E16:E19)/2</f>
        <v>0.09</v>
      </c>
      <c r="F21" s="59">
        <f>SUM(F16:F19)/2</f>
        <v>7.0000000000000007E-2</v>
      </c>
      <c r="G21" s="59">
        <f>SUM(G16:G19)/2</f>
        <v>1.999999999999999E-2</v>
      </c>
    </row>
  </sheetData>
  <mergeCells count="6">
    <mergeCell ref="D3:G3"/>
    <mergeCell ref="B4:B9"/>
    <mergeCell ref="O3:R3"/>
    <mergeCell ref="M4:M9"/>
    <mergeCell ref="Z3:AC3"/>
    <mergeCell ref="X4:X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matriz_conf</vt:lpstr>
      <vt:lpstr>Pontius</vt:lpstr>
    </vt:vector>
  </TitlesOfParts>
  <Company>INPE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</dc:creator>
  <cp:lastModifiedBy>Camilo Daleles Rennó</cp:lastModifiedBy>
  <dcterms:created xsi:type="dcterms:W3CDTF">1998-08-22T13:50:38Z</dcterms:created>
  <dcterms:modified xsi:type="dcterms:W3CDTF">2025-08-07T13:04:23Z</dcterms:modified>
</cp:coreProperties>
</file>