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C56A2A5E70C2052DCC3D4CE9BEF847810445FBF5" xr6:coauthVersionLast="47" xr6:coauthVersionMax="47" xr10:uidLastSave="{F32807B5-D501-418A-9732-E03CEAE32DFC}"/>
  <bookViews>
    <workbookView xWindow="675" yWindow="2085" windowWidth="26610" windowHeight="11385" xr2:uid="{00000000-000D-0000-FFFF-FFFF00000000}"/>
  </bookViews>
  <sheets>
    <sheet name="dado" sheetId="1" r:id="rId1"/>
    <sheet name="Graficos" sheetId="4" r:id="rId2"/>
    <sheet name="ANOVA" sheetId="2" r:id="rId3"/>
    <sheet name="Bartlett" sheetId="3" r:id="rId4"/>
    <sheet name="Tuke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5" l="1"/>
  <c r="A11" i="5"/>
  <c r="A12" i="5"/>
  <c r="A9" i="5"/>
  <c r="C8" i="5"/>
  <c r="D8" i="5"/>
  <c r="E8" i="5"/>
  <c r="B14" i="1"/>
  <c r="C14" i="1"/>
  <c r="D14" i="1"/>
  <c r="D16" i="1" s="1"/>
  <c r="B3" i="5" s="1"/>
  <c r="E14" i="1"/>
  <c r="B15" i="1"/>
  <c r="C15" i="1"/>
  <c r="D15" i="1"/>
  <c r="E15" i="1"/>
  <c r="B16" i="1"/>
  <c r="B2" i="5" s="1"/>
  <c r="C16" i="1"/>
  <c r="B4" i="5" s="1"/>
  <c r="D25" i="4"/>
  <c r="D28" i="4" s="1"/>
  <c r="D31" i="4" s="1"/>
  <c r="D24" i="4"/>
  <c r="D27" i="4" s="1"/>
  <c r="D30" i="4" s="1"/>
  <c r="A27" i="4"/>
  <c r="A28" i="4" s="1"/>
  <c r="A29" i="4" s="1"/>
  <c r="A30" i="4" s="1"/>
  <c r="A31" i="4" s="1"/>
  <c r="A32" i="4" s="1"/>
  <c r="A33" i="4" s="1"/>
  <c r="A34" i="4" s="1"/>
  <c r="A35" i="4" s="1"/>
  <c r="A15" i="4"/>
  <c r="A16" i="4" s="1"/>
  <c r="A3" i="4"/>
  <c r="A4" i="4" s="1"/>
  <c r="A5" i="4" s="1"/>
  <c r="A37" i="4"/>
  <c r="A38" i="4" s="1"/>
  <c r="A39" i="4" s="1"/>
  <c r="A40" i="4" s="1"/>
  <c r="A41" i="4" s="1"/>
  <c r="A42" i="4" s="1"/>
  <c r="A43" i="4" s="1"/>
  <c r="A44" i="4" s="1"/>
  <c r="A45" i="4" s="1"/>
  <c r="A46" i="4" s="1"/>
  <c r="B2" i="4"/>
  <c r="B14" i="4"/>
  <c r="B26" i="4"/>
  <c r="B36" i="4"/>
  <c r="B3" i="4"/>
  <c r="B15" i="4"/>
  <c r="B27" i="4"/>
  <c r="B37" i="4"/>
  <c r="B4" i="4"/>
  <c r="B16" i="4"/>
  <c r="B28" i="4"/>
  <c r="B38" i="4"/>
  <c r="B5" i="4"/>
  <c r="B17" i="4"/>
  <c r="B29" i="4"/>
  <c r="B39" i="4"/>
  <c r="B6" i="4"/>
  <c r="B18" i="4"/>
  <c r="B30" i="4"/>
  <c r="B40" i="4"/>
  <c r="B7" i="4"/>
  <c r="B19" i="4"/>
  <c r="B31" i="4"/>
  <c r="B41" i="4"/>
  <c r="B8" i="4"/>
  <c r="B20" i="4"/>
  <c r="B32" i="4"/>
  <c r="B42" i="4"/>
  <c r="B9" i="4"/>
  <c r="B21" i="4"/>
  <c r="B33" i="4"/>
  <c r="B43" i="4"/>
  <c r="B10" i="4"/>
  <c r="B22" i="4"/>
  <c r="B34" i="4"/>
  <c r="B44" i="4"/>
  <c r="B11" i="4"/>
  <c r="B23" i="4"/>
  <c r="B35" i="4"/>
  <c r="B45" i="4"/>
  <c r="B12" i="4"/>
  <c r="B24" i="4"/>
  <c r="B46" i="4"/>
  <c r="B13" i="4"/>
  <c r="B25" i="4"/>
  <c r="B8" i="3"/>
  <c r="E6" i="3"/>
  <c r="E5" i="3"/>
  <c r="E4" i="3"/>
  <c r="E3" i="3"/>
  <c r="C3" i="2"/>
  <c r="F15" i="1" l="1"/>
  <c r="E16" i="1"/>
  <c r="B5" i="5" s="1"/>
  <c r="C5" i="5" s="1"/>
  <c r="E5" i="5"/>
  <c r="D5" i="5"/>
  <c r="C3" i="5"/>
  <c r="D4" i="5"/>
  <c r="C4" i="5"/>
  <c r="F14" i="1"/>
  <c r="F16" i="1" s="1"/>
  <c r="E18" i="4" s="1"/>
  <c r="E19" i="4" s="1"/>
  <c r="A17" i="4"/>
  <c r="A18" i="4" s="1"/>
  <c r="A19" i="4" s="1"/>
  <c r="A20" i="4" s="1"/>
  <c r="A21" i="4" s="1"/>
  <c r="A22" i="4" s="1"/>
  <c r="A23" i="4" s="1"/>
  <c r="A24" i="4" s="1"/>
  <c r="A25" i="4" s="1"/>
  <c r="A6" i="4"/>
  <c r="A7" i="4" l="1"/>
  <c r="C5" i="3"/>
  <c r="C6" i="3"/>
  <c r="B4" i="3"/>
  <c r="B11" i="5" s="1"/>
  <c r="B5" i="3"/>
  <c r="B10" i="5" s="1"/>
  <c r="B6" i="3"/>
  <c r="B12" i="5" s="1"/>
  <c r="B3" i="3"/>
  <c r="C3" i="3"/>
  <c r="B9" i="5" l="1"/>
  <c r="A8" i="4"/>
  <c r="B9" i="3"/>
  <c r="C4" i="3"/>
  <c r="C6" i="2"/>
  <c r="C4" i="2" s="1"/>
  <c r="B11" i="3" l="1" a="1"/>
  <c r="B11" i="3" s="1"/>
  <c r="D6" i="3"/>
  <c r="E30" i="4"/>
  <c r="E31" i="4" s="1"/>
  <c r="D3" i="3"/>
  <c r="E21" i="4"/>
  <c r="E22" i="4" s="1"/>
  <c r="D4" i="3"/>
  <c r="E24" i="4"/>
  <c r="E25" i="4" s="1"/>
  <c r="D5" i="3"/>
  <c r="E27" i="4"/>
  <c r="E28" i="4" s="1"/>
  <c r="A9" i="4"/>
  <c r="B6" i="2"/>
  <c r="B3" i="2"/>
  <c r="D3" i="2" s="1"/>
  <c r="B4" i="2" l="1"/>
  <c r="D4" i="2" s="1"/>
  <c r="A10" i="4"/>
  <c r="E3" i="2"/>
  <c r="F3" i="2" s="1"/>
  <c r="B10" i="3" l="1"/>
  <c r="C14" i="5"/>
  <c r="A11" i="4"/>
  <c r="B12" i="3" l="1" a="1"/>
  <c r="B12" i="3" s="1"/>
  <c r="B13" i="3" s="1"/>
  <c r="E12" i="5"/>
  <c r="D12" i="5"/>
  <c r="D11" i="5"/>
  <c r="C11" i="5"/>
  <c r="C12" i="5"/>
  <c r="C10" i="5"/>
  <c r="A12" i="4"/>
  <c r="A13" i="4" l="1"/>
</calcChain>
</file>

<file path=xl/sharedStrings.xml><?xml version="1.0" encoding="utf-8"?>
<sst xmlns="http://schemas.openxmlformats.org/spreadsheetml/2006/main" count="49" uniqueCount="32">
  <si>
    <t>T1</t>
  </si>
  <si>
    <t>T2</t>
  </si>
  <si>
    <t>T3</t>
  </si>
  <si>
    <t>T4</t>
  </si>
  <si>
    <t>Total</t>
  </si>
  <si>
    <t>Média</t>
  </si>
  <si>
    <t>nj</t>
  </si>
  <si>
    <t>RESUMO</t>
  </si>
  <si>
    <t>Variância</t>
  </si>
  <si>
    <t>ANOVA</t>
  </si>
  <si>
    <t>SQ</t>
  </si>
  <si>
    <t>gl</t>
  </si>
  <si>
    <t>F</t>
  </si>
  <si>
    <t>valor-P</t>
  </si>
  <si>
    <t>Fonte</t>
  </si>
  <si>
    <t>Tratamento</t>
  </si>
  <si>
    <t>Erro</t>
  </si>
  <si>
    <t>QM</t>
  </si>
  <si>
    <t>Trat</t>
  </si>
  <si>
    <t>QME =</t>
  </si>
  <si>
    <t>C =</t>
  </si>
  <si>
    <t>B =</t>
  </si>
  <si>
    <t>r =</t>
  </si>
  <si>
    <t>nT =</t>
  </si>
  <si>
    <t>Valor-P</t>
  </si>
  <si>
    <r>
      <t>n</t>
    </r>
    <r>
      <rPr>
        <i/>
        <vertAlign val="subscript"/>
        <sz val="11"/>
        <color theme="1"/>
        <rFont val="Calibri"/>
        <family val="2"/>
        <scheme val="minor"/>
      </rPr>
      <t>j</t>
    </r>
  </si>
  <si>
    <t>média</t>
  </si>
  <si>
    <t>Valores Críticos</t>
  </si>
  <si>
    <t>q4,41 =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</si>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</sst>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13" xfId="0" applyBorder="1"/>
    <xf numFmtId="164" fontId="0" fillId="0" borderId="1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  <xf numFmtId="166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88407699037624E-2"/>
          <c:y val="5.1400554097404488E-2"/>
          <c:w val="0.89745603674540686"/>
          <c:h val="0.832384076990376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Graficos!$A$2:$A$46</c:f>
              <c:numCache>
                <c:formatCode>General</c:formatCode>
                <c:ptCount val="45"/>
                <c:pt idx="0">
                  <c:v>0.7</c:v>
                </c:pt>
                <c:pt idx="1">
                  <c:v>0.75</c:v>
                </c:pt>
                <c:pt idx="2">
                  <c:v>0.8</c:v>
                </c:pt>
                <c:pt idx="3">
                  <c:v>0.85000000000000009</c:v>
                </c:pt>
                <c:pt idx="4">
                  <c:v>0.90000000000000013</c:v>
                </c:pt>
                <c:pt idx="5">
                  <c:v>0.95000000000000018</c:v>
                </c:pt>
                <c:pt idx="6">
                  <c:v>1.0000000000000002</c:v>
                </c:pt>
                <c:pt idx="7">
                  <c:v>1.0500000000000003</c:v>
                </c:pt>
                <c:pt idx="8">
                  <c:v>1.1000000000000003</c:v>
                </c:pt>
                <c:pt idx="9">
                  <c:v>1.1500000000000004</c:v>
                </c:pt>
                <c:pt idx="10">
                  <c:v>1.2000000000000004</c:v>
                </c:pt>
                <c:pt idx="11">
                  <c:v>1.2500000000000004</c:v>
                </c:pt>
                <c:pt idx="12">
                  <c:v>2.7</c:v>
                </c:pt>
                <c:pt idx="13">
                  <c:v>2.75</c:v>
                </c:pt>
                <c:pt idx="14">
                  <c:v>2.8</c:v>
                </c:pt>
                <c:pt idx="15">
                  <c:v>2.8499999999999996</c:v>
                </c:pt>
                <c:pt idx="16">
                  <c:v>2.8999999999999995</c:v>
                </c:pt>
                <c:pt idx="17">
                  <c:v>2.9499999999999993</c:v>
                </c:pt>
                <c:pt idx="18">
                  <c:v>2.9999999999999991</c:v>
                </c:pt>
                <c:pt idx="19">
                  <c:v>3.0499999999999989</c:v>
                </c:pt>
                <c:pt idx="20">
                  <c:v>3.0999999999999988</c:v>
                </c:pt>
                <c:pt idx="21">
                  <c:v>3.1499999999999986</c:v>
                </c:pt>
                <c:pt idx="22">
                  <c:v>3.1999999999999984</c:v>
                </c:pt>
                <c:pt idx="23">
                  <c:v>3.2499999999999982</c:v>
                </c:pt>
                <c:pt idx="24">
                  <c:v>4.75</c:v>
                </c:pt>
                <c:pt idx="25">
                  <c:v>4.8</c:v>
                </c:pt>
                <c:pt idx="26">
                  <c:v>4.8499999999999996</c:v>
                </c:pt>
                <c:pt idx="27">
                  <c:v>4.8999999999999995</c:v>
                </c:pt>
                <c:pt idx="28">
                  <c:v>4.9499999999999993</c:v>
                </c:pt>
                <c:pt idx="29">
                  <c:v>4.9999999999999991</c:v>
                </c:pt>
                <c:pt idx="30">
                  <c:v>5.0499999999999989</c:v>
                </c:pt>
                <c:pt idx="31">
                  <c:v>5.0999999999999988</c:v>
                </c:pt>
                <c:pt idx="32">
                  <c:v>5.1499999999999986</c:v>
                </c:pt>
                <c:pt idx="33">
                  <c:v>5.1999999999999984</c:v>
                </c:pt>
                <c:pt idx="34">
                  <c:v>6.7</c:v>
                </c:pt>
                <c:pt idx="35">
                  <c:v>6.75</c:v>
                </c:pt>
                <c:pt idx="36">
                  <c:v>6.8</c:v>
                </c:pt>
                <c:pt idx="37">
                  <c:v>6.85</c:v>
                </c:pt>
                <c:pt idx="38">
                  <c:v>6.8999999999999995</c:v>
                </c:pt>
                <c:pt idx="39">
                  <c:v>6.9499999999999993</c:v>
                </c:pt>
                <c:pt idx="40">
                  <c:v>6.9999999999999991</c:v>
                </c:pt>
                <c:pt idx="41">
                  <c:v>7.0499999999999989</c:v>
                </c:pt>
                <c:pt idx="42">
                  <c:v>7.0999999999999988</c:v>
                </c:pt>
                <c:pt idx="43">
                  <c:v>7.1499999999999986</c:v>
                </c:pt>
                <c:pt idx="44">
                  <c:v>7.1999999999999984</c:v>
                </c:pt>
              </c:numCache>
            </c:numRef>
          </c:xVal>
          <c:yVal>
            <c:numRef>
              <c:f>Graficos!$B$2:$B$46</c:f>
              <c:numCache>
                <c:formatCode>General</c:formatCode>
                <c:ptCount val="45"/>
                <c:pt idx="0">
                  <c:v>6.8</c:v>
                </c:pt>
                <c:pt idx="1">
                  <c:v>8.1999999999999993</c:v>
                </c:pt>
                <c:pt idx="2">
                  <c:v>9.5</c:v>
                </c:pt>
                <c:pt idx="3">
                  <c:v>10.199999999999999</c:v>
                </c:pt>
                <c:pt idx="4">
                  <c:v>10.7</c:v>
                </c:pt>
                <c:pt idx="5">
                  <c:v>13.7</c:v>
                </c:pt>
                <c:pt idx="6">
                  <c:v>9</c:v>
                </c:pt>
                <c:pt idx="7">
                  <c:v>12.1</c:v>
                </c:pt>
                <c:pt idx="8">
                  <c:v>13.4</c:v>
                </c:pt>
                <c:pt idx="9">
                  <c:v>10.5</c:v>
                </c:pt>
                <c:pt idx="10">
                  <c:v>10</c:v>
                </c:pt>
                <c:pt idx="11">
                  <c:v>13.9</c:v>
                </c:pt>
                <c:pt idx="12">
                  <c:v>12.7</c:v>
                </c:pt>
                <c:pt idx="13">
                  <c:v>13.5</c:v>
                </c:pt>
                <c:pt idx="14">
                  <c:v>12.9</c:v>
                </c:pt>
                <c:pt idx="15">
                  <c:v>14.9</c:v>
                </c:pt>
                <c:pt idx="16">
                  <c:v>12.8</c:v>
                </c:pt>
                <c:pt idx="17">
                  <c:v>11.6</c:v>
                </c:pt>
                <c:pt idx="18">
                  <c:v>18.7</c:v>
                </c:pt>
                <c:pt idx="19">
                  <c:v>10.1</c:v>
                </c:pt>
                <c:pt idx="20">
                  <c:v>19.3</c:v>
                </c:pt>
                <c:pt idx="21">
                  <c:v>13.9</c:v>
                </c:pt>
                <c:pt idx="22">
                  <c:v>13.7</c:v>
                </c:pt>
                <c:pt idx="23">
                  <c:v>16.8</c:v>
                </c:pt>
                <c:pt idx="24">
                  <c:v>9.4</c:v>
                </c:pt>
                <c:pt idx="25">
                  <c:v>13</c:v>
                </c:pt>
                <c:pt idx="26">
                  <c:v>12.1</c:v>
                </c:pt>
                <c:pt idx="27">
                  <c:v>8.3000000000000007</c:v>
                </c:pt>
                <c:pt idx="28">
                  <c:v>7.2</c:v>
                </c:pt>
                <c:pt idx="29">
                  <c:v>10.199999999999999</c:v>
                </c:pt>
                <c:pt idx="30">
                  <c:v>9.8000000000000007</c:v>
                </c:pt>
                <c:pt idx="31">
                  <c:v>14.8</c:v>
                </c:pt>
                <c:pt idx="32">
                  <c:v>13</c:v>
                </c:pt>
                <c:pt idx="33">
                  <c:v>9.1</c:v>
                </c:pt>
                <c:pt idx="34">
                  <c:v>15.7</c:v>
                </c:pt>
                <c:pt idx="35">
                  <c:v>13.9</c:v>
                </c:pt>
                <c:pt idx="36">
                  <c:v>13.7</c:v>
                </c:pt>
                <c:pt idx="37">
                  <c:v>20.9</c:v>
                </c:pt>
                <c:pt idx="38">
                  <c:v>15.8</c:v>
                </c:pt>
                <c:pt idx="39">
                  <c:v>17.600000000000001</c:v>
                </c:pt>
                <c:pt idx="40">
                  <c:v>16.899999999999999</c:v>
                </c:pt>
                <c:pt idx="41">
                  <c:v>11.4</c:v>
                </c:pt>
                <c:pt idx="42">
                  <c:v>21.6</c:v>
                </c:pt>
                <c:pt idx="43">
                  <c:v>14.4</c:v>
                </c:pt>
                <c:pt idx="44">
                  <c:v>12.7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8E-4DDE-9438-97AB20E5CDB9}"/>
            </c:ext>
          </c:extLst>
        </c:ser>
        <c:ser>
          <c:idx val="1"/>
          <c:order val="1"/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Graficos!$D$18:$D$19</c:f>
              <c:numCache>
                <c:formatCode>General</c:formatCode>
                <c:ptCount val="2"/>
                <c:pt idx="0">
                  <c:v>0</c:v>
                </c:pt>
                <c:pt idx="1">
                  <c:v>8</c:v>
                </c:pt>
              </c:numCache>
            </c:numRef>
          </c:xVal>
          <c:yVal>
            <c:numRef>
              <c:f>Graficos!$E$18:$E$19</c:f>
              <c:numCache>
                <c:formatCode>0.00</c:formatCode>
                <c:ptCount val="2"/>
                <c:pt idx="0">
                  <c:v>12.897777777777778</c:v>
                </c:pt>
                <c:pt idx="1">
                  <c:v>12.897777777777778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8E-4DDE-9438-97AB20E5C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382512"/>
        <c:axId val="473383296"/>
      </c:scatterChart>
      <c:valAx>
        <c:axId val="473382512"/>
        <c:scaling>
          <c:orientation val="minMax"/>
          <c:max val="8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crossAx val="473383296"/>
        <c:crosses val="autoZero"/>
        <c:crossBetween val="midCat"/>
      </c:valAx>
      <c:valAx>
        <c:axId val="473383296"/>
        <c:scaling>
          <c:orientation val="minMax"/>
          <c:max val="2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47338251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88407699037624E-2"/>
          <c:y val="5.1400554097404488E-2"/>
          <c:w val="0.89745603674540686"/>
          <c:h val="0.832384076990376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Graficos!$A$2:$A$46</c:f>
              <c:numCache>
                <c:formatCode>General</c:formatCode>
                <c:ptCount val="45"/>
                <c:pt idx="0">
                  <c:v>0.7</c:v>
                </c:pt>
                <c:pt idx="1">
                  <c:v>0.75</c:v>
                </c:pt>
                <c:pt idx="2">
                  <c:v>0.8</c:v>
                </c:pt>
                <c:pt idx="3">
                  <c:v>0.85000000000000009</c:v>
                </c:pt>
                <c:pt idx="4">
                  <c:v>0.90000000000000013</c:v>
                </c:pt>
                <c:pt idx="5">
                  <c:v>0.95000000000000018</c:v>
                </c:pt>
                <c:pt idx="6">
                  <c:v>1.0000000000000002</c:v>
                </c:pt>
                <c:pt idx="7">
                  <c:v>1.0500000000000003</c:v>
                </c:pt>
                <c:pt idx="8">
                  <c:v>1.1000000000000003</c:v>
                </c:pt>
                <c:pt idx="9">
                  <c:v>1.1500000000000004</c:v>
                </c:pt>
                <c:pt idx="10">
                  <c:v>1.2000000000000004</c:v>
                </c:pt>
                <c:pt idx="11">
                  <c:v>1.2500000000000004</c:v>
                </c:pt>
                <c:pt idx="12">
                  <c:v>2.7</c:v>
                </c:pt>
                <c:pt idx="13">
                  <c:v>2.75</c:v>
                </c:pt>
                <c:pt idx="14">
                  <c:v>2.8</c:v>
                </c:pt>
                <c:pt idx="15">
                  <c:v>2.8499999999999996</c:v>
                </c:pt>
                <c:pt idx="16">
                  <c:v>2.8999999999999995</c:v>
                </c:pt>
                <c:pt idx="17">
                  <c:v>2.9499999999999993</c:v>
                </c:pt>
                <c:pt idx="18">
                  <c:v>2.9999999999999991</c:v>
                </c:pt>
                <c:pt idx="19">
                  <c:v>3.0499999999999989</c:v>
                </c:pt>
                <c:pt idx="20">
                  <c:v>3.0999999999999988</c:v>
                </c:pt>
                <c:pt idx="21">
                  <c:v>3.1499999999999986</c:v>
                </c:pt>
                <c:pt idx="22">
                  <c:v>3.1999999999999984</c:v>
                </c:pt>
                <c:pt idx="23">
                  <c:v>3.2499999999999982</c:v>
                </c:pt>
                <c:pt idx="24">
                  <c:v>4.75</c:v>
                </c:pt>
                <c:pt idx="25">
                  <c:v>4.8</c:v>
                </c:pt>
                <c:pt idx="26">
                  <c:v>4.8499999999999996</c:v>
                </c:pt>
                <c:pt idx="27">
                  <c:v>4.8999999999999995</c:v>
                </c:pt>
                <c:pt idx="28">
                  <c:v>4.9499999999999993</c:v>
                </c:pt>
                <c:pt idx="29">
                  <c:v>4.9999999999999991</c:v>
                </c:pt>
                <c:pt idx="30">
                  <c:v>5.0499999999999989</c:v>
                </c:pt>
                <c:pt idx="31">
                  <c:v>5.0999999999999988</c:v>
                </c:pt>
                <c:pt idx="32">
                  <c:v>5.1499999999999986</c:v>
                </c:pt>
                <c:pt idx="33">
                  <c:v>5.1999999999999984</c:v>
                </c:pt>
                <c:pt idx="34">
                  <c:v>6.7</c:v>
                </c:pt>
                <c:pt idx="35">
                  <c:v>6.75</c:v>
                </c:pt>
                <c:pt idx="36">
                  <c:v>6.8</c:v>
                </c:pt>
                <c:pt idx="37">
                  <c:v>6.85</c:v>
                </c:pt>
                <c:pt idx="38">
                  <c:v>6.8999999999999995</c:v>
                </c:pt>
                <c:pt idx="39">
                  <c:v>6.9499999999999993</c:v>
                </c:pt>
                <c:pt idx="40">
                  <c:v>6.9999999999999991</c:v>
                </c:pt>
                <c:pt idx="41">
                  <c:v>7.0499999999999989</c:v>
                </c:pt>
                <c:pt idx="42">
                  <c:v>7.0999999999999988</c:v>
                </c:pt>
                <c:pt idx="43">
                  <c:v>7.1499999999999986</c:v>
                </c:pt>
                <c:pt idx="44">
                  <c:v>7.1999999999999984</c:v>
                </c:pt>
              </c:numCache>
            </c:numRef>
          </c:xVal>
          <c:yVal>
            <c:numRef>
              <c:f>Graficos!$B$2:$B$46</c:f>
              <c:numCache>
                <c:formatCode>General</c:formatCode>
                <c:ptCount val="45"/>
                <c:pt idx="0">
                  <c:v>6.8</c:v>
                </c:pt>
                <c:pt idx="1">
                  <c:v>8.1999999999999993</c:v>
                </c:pt>
                <c:pt idx="2">
                  <c:v>9.5</c:v>
                </c:pt>
                <c:pt idx="3">
                  <c:v>10.199999999999999</c:v>
                </c:pt>
                <c:pt idx="4">
                  <c:v>10.7</c:v>
                </c:pt>
                <c:pt idx="5">
                  <c:v>13.7</c:v>
                </c:pt>
                <c:pt idx="6">
                  <c:v>9</c:v>
                </c:pt>
                <c:pt idx="7">
                  <c:v>12.1</c:v>
                </c:pt>
                <c:pt idx="8">
                  <c:v>13.4</c:v>
                </c:pt>
                <c:pt idx="9">
                  <c:v>10.5</c:v>
                </c:pt>
                <c:pt idx="10">
                  <c:v>10</c:v>
                </c:pt>
                <c:pt idx="11">
                  <c:v>13.9</c:v>
                </c:pt>
                <c:pt idx="12">
                  <c:v>12.7</c:v>
                </c:pt>
                <c:pt idx="13">
                  <c:v>13.5</c:v>
                </c:pt>
                <c:pt idx="14">
                  <c:v>12.9</c:v>
                </c:pt>
                <c:pt idx="15">
                  <c:v>14.9</c:v>
                </c:pt>
                <c:pt idx="16">
                  <c:v>12.8</c:v>
                </c:pt>
                <c:pt idx="17">
                  <c:v>11.6</c:v>
                </c:pt>
                <c:pt idx="18">
                  <c:v>18.7</c:v>
                </c:pt>
                <c:pt idx="19">
                  <c:v>10.1</c:v>
                </c:pt>
                <c:pt idx="20">
                  <c:v>19.3</c:v>
                </c:pt>
                <c:pt idx="21">
                  <c:v>13.9</c:v>
                </c:pt>
                <c:pt idx="22">
                  <c:v>13.7</c:v>
                </c:pt>
                <c:pt idx="23">
                  <c:v>16.8</c:v>
                </c:pt>
                <c:pt idx="24">
                  <c:v>9.4</c:v>
                </c:pt>
                <c:pt idx="25">
                  <c:v>13</c:v>
                </c:pt>
                <c:pt idx="26">
                  <c:v>12.1</c:v>
                </c:pt>
                <c:pt idx="27">
                  <c:v>8.3000000000000007</c:v>
                </c:pt>
                <c:pt idx="28">
                  <c:v>7.2</c:v>
                </c:pt>
                <c:pt idx="29">
                  <c:v>10.199999999999999</c:v>
                </c:pt>
                <c:pt idx="30">
                  <c:v>9.8000000000000007</c:v>
                </c:pt>
                <c:pt idx="31">
                  <c:v>14.8</c:v>
                </c:pt>
                <c:pt idx="32">
                  <c:v>13</c:v>
                </c:pt>
                <c:pt idx="33">
                  <c:v>9.1</c:v>
                </c:pt>
                <c:pt idx="34">
                  <c:v>15.7</c:v>
                </c:pt>
                <c:pt idx="35">
                  <c:v>13.9</c:v>
                </c:pt>
                <c:pt idx="36">
                  <c:v>13.7</c:v>
                </c:pt>
                <c:pt idx="37">
                  <c:v>20.9</c:v>
                </c:pt>
                <c:pt idx="38">
                  <c:v>15.8</c:v>
                </c:pt>
                <c:pt idx="39">
                  <c:v>17.600000000000001</c:v>
                </c:pt>
                <c:pt idx="40">
                  <c:v>16.899999999999999</c:v>
                </c:pt>
                <c:pt idx="41">
                  <c:v>11.4</c:v>
                </c:pt>
                <c:pt idx="42">
                  <c:v>21.6</c:v>
                </c:pt>
                <c:pt idx="43">
                  <c:v>14.4</c:v>
                </c:pt>
                <c:pt idx="44">
                  <c:v>12.7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29-475F-9851-B9E18876007F}"/>
            </c:ext>
          </c:extLst>
        </c:ser>
        <c:ser>
          <c:idx val="1"/>
          <c:order val="1"/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Graficos!$D$21:$D$31</c:f>
              <c:numCache>
                <c:formatCode>General</c:formatCode>
                <c:ptCount val="11"/>
                <c:pt idx="0">
                  <c:v>0.5</c:v>
                </c:pt>
                <c:pt idx="1">
                  <c:v>1.5</c:v>
                </c:pt>
                <c:pt idx="3">
                  <c:v>2.5</c:v>
                </c:pt>
                <c:pt idx="4">
                  <c:v>3.5</c:v>
                </c:pt>
                <c:pt idx="6">
                  <c:v>4.5</c:v>
                </c:pt>
                <c:pt idx="7">
                  <c:v>5.5</c:v>
                </c:pt>
                <c:pt idx="9">
                  <c:v>6.5</c:v>
                </c:pt>
                <c:pt idx="10">
                  <c:v>7.5</c:v>
                </c:pt>
              </c:numCache>
            </c:numRef>
          </c:xVal>
          <c:yVal>
            <c:numRef>
              <c:f>Graficos!$E$21:$E$31</c:f>
              <c:numCache>
                <c:formatCode>0.00</c:formatCode>
                <c:ptCount val="11"/>
                <c:pt idx="0">
                  <c:v>10.666666666666666</c:v>
                </c:pt>
                <c:pt idx="1">
                  <c:v>10.666666666666666</c:v>
                </c:pt>
                <c:pt idx="3">
                  <c:v>14.241666666666665</c:v>
                </c:pt>
                <c:pt idx="4">
                  <c:v>14.241666666666665</c:v>
                </c:pt>
                <c:pt idx="6">
                  <c:v>10.69</c:v>
                </c:pt>
                <c:pt idx="7">
                  <c:v>10.69</c:v>
                </c:pt>
                <c:pt idx="9">
                  <c:v>15.872727272727273</c:v>
                </c:pt>
                <c:pt idx="10">
                  <c:v>15.872727272727273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29-475F-9851-B9E188760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384080"/>
        <c:axId val="473384472"/>
      </c:scatterChart>
      <c:valAx>
        <c:axId val="473384080"/>
        <c:scaling>
          <c:orientation val="minMax"/>
          <c:max val="8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crossAx val="473384472"/>
        <c:crosses val="autoZero"/>
        <c:crossBetween val="midCat"/>
      </c:valAx>
      <c:valAx>
        <c:axId val="473384472"/>
        <c:scaling>
          <c:orientation val="minMax"/>
          <c:max val="2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47338408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88407699037624E-2"/>
          <c:y val="5.1400554097404488E-2"/>
          <c:w val="0.89745603674540686"/>
          <c:h val="0.832384076990376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Graficos!$D$18:$D$19</c:f>
              <c:numCache>
                <c:formatCode>General</c:formatCode>
                <c:ptCount val="2"/>
                <c:pt idx="0">
                  <c:v>0</c:v>
                </c:pt>
                <c:pt idx="1">
                  <c:v>8</c:v>
                </c:pt>
              </c:numCache>
            </c:numRef>
          </c:xVal>
          <c:yVal>
            <c:numRef>
              <c:f>Graficos!$E$18:$E$19</c:f>
              <c:numCache>
                <c:formatCode>0.00</c:formatCode>
                <c:ptCount val="2"/>
                <c:pt idx="0">
                  <c:v>12.897777777777778</c:v>
                </c:pt>
                <c:pt idx="1">
                  <c:v>12.897777777777778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B9-4AF5-BC66-9D8C4AD8BB99}"/>
            </c:ext>
          </c:extLst>
        </c:ser>
        <c:ser>
          <c:idx val="1"/>
          <c:order val="1"/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Graficos!$D$21:$D$31</c:f>
              <c:numCache>
                <c:formatCode>General</c:formatCode>
                <c:ptCount val="11"/>
                <c:pt idx="0">
                  <c:v>0.5</c:v>
                </c:pt>
                <c:pt idx="1">
                  <c:v>1.5</c:v>
                </c:pt>
                <c:pt idx="3">
                  <c:v>2.5</c:v>
                </c:pt>
                <c:pt idx="4">
                  <c:v>3.5</c:v>
                </c:pt>
                <c:pt idx="6">
                  <c:v>4.5</c:v>
                </c:pt>
                <c:pt idx="7">
                  <c:v>5.5</c:v>
                </c:pt>
                <c:pt idx="9">
                  <c:v>6.5</c:v>
                </c:pt>
                <c:pt idx="10">
                  <c:v>7.5</c:v>
                </c:pt>
              </c:numCache>
            </c:numRef>
          </c:xVal>
          <c:yVal>
            <c:numRef>
              <c:f>Graficos!$E$21:$E$31</c:f>
              <c:numCache>
                <c:formatCode>0.00</c:formatCode>
                <c:ptCount val="11"/>
                <c:pt idx="0">
                  <c:v>10.666666666666666</c:v>
                </c:pt>
                <c:pt idx="1">
                  <c:v>10.666666666666666</c:v>
                </c:pt>
                <c:pt idx="3">
                  <c:v>14.241666666666665</c:v>
                </c:pt>
                <c:pt idx="4">
                  <c:v>14.241666666666665</c:v>
                </c:pt>
                <c:pt idx="6">
                  <c:v>10.69</c:v>
                </c:pt>
                <c:pt idx="7">
                  <c:v>10.69</c:v>
                </c:pt>
                <c:pt idx="9">
                  <c:v>15.872727272727273</c:v>
                </c:pt>
                <c:pt idx="10">
                  <c:v>15.872727272727273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B9-4AF5-BC66-9D8C4AD8B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384864"/>
        <c:axId val="473385256"/>
      </c:scatterChart>
      <c:valAx>
        <c:axId val="473384864"/>
        <c:scaling>
          <c:orientation val="minMax"/>
          <c:max val="8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crossAx val="473385256"/>
        <c:crosses val="autoZero"/>
        <c:crossBetween val="midCat"/>
      </c:valAx>
      <c:valAx>
        <c:axId val="473385256"/>
        <c:scaling>
          <c:orientation val="minMax"/>
          <c:max val="2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47338486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88407699037624E-2"/>
          <c:y val="5.1400554097404488E-2"/>
          <c:w val="0.89745603674540686"/>
          <c:h val="0.832384076990376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Graficos!$A$2:$A$46</c:f>
              <c:numCache>
                <c:formatCode>General</c:formatCode>
                <c:ptCount val="45"/>
                <c:pt idx="0">
                  <c:v>0.7</c:v>
                </c:pt>
                <c:pt idx="1">
                  <c:v>0.75</c:v>
                </c:pt>
                <c:pt idx="2">
                  <c:v>0.8</c:v>
                </c:pt>
                <c:pt idx="3">
                  <c:v>0.85000000000000009</c:v>
                </c:pt>
                <c:pt idx="4">
                  <c:v>0.90000000000000013</c:v>
                </c:pt>
                <c:pt idx="5">
                  <c:v>0.95000000000000018</c:v>
                </c:pt>
                <c:pt idx="6">
                  <c:v>1.0000000000000002</c:v>
                </c:pt>
                <c:pt idx="7">
                  <c:v>1.0500000000000003</c:v>
                </c:pt>
                <c:pt idx="8">
                  <c:v>1.1000000000000003</c:v>
                </c:pt>
                <c:pt idx="9">
                  <c:v>1.1500000000000004</c:v>
                </c:pt>
                <c:pt idx="10">
                  <c:v>1.2000000000000004</c:v>
                </c:pt>
                <c:pt idx="11">
                  <c:v>1.2500000000000004</c:v>
                </c:pt>
                <c:pt idx="12">
                  <c:v>2.7</c:v>
                </c:pt>
                <c:pt idx="13">
                  <c:v>2.75</c:v>
                </c:pt>
                <c:pt idx="14">
                  <c:v>2.8</c:v>
                </c:pt>
                <c:pt idx="15">
                  <c:v>2.8499999999999996</c:v>
                </c:pt>
                <c:pt idx="16">
                  <c:v>2.8999999999999995</c:v>
                </c:pt>
                <c:pt idx="17">
                  <c:v>2.9499999999999993</c:v>
                </c:pt>
                <c:pt idx="18">
                  <c:v>2.9999999999999991</c:v>
                </c:pt>
                <c:pt idx="19">
                  <c:v>3.0499999999999989</c:v>
                </c:pt>
                <c:pt idx="20">
                  <c:v>3.0999999999999988</c:v>
                </c:pt>
                <c:pt idx="21">
                  <c:v>3.1499999999999986</c:v>
                </c:pt>
                <c:pt idx="22">
                  <c:v>3.1999999999999984</c:v>
                </c:pt>
                <c:pt idx="23">
                  <c:v>3.2499999999999982</c:v>
                </c:pt>
                <c:pt idx="24">
                  <c:v>4.75</c:v>
                </c:pt>
                <c:pt idx="25">
                  <c:v>4.8</c:v>
                </c:pt>
                <c:pt idx="26">
                  <c:v>4.8499999999999996</c:v>
                </c:pt>
                <c:pt idx="27">
                  <c:v>4.8999999999999995</c:v>
                </c:pt>
                <c:pt idx="28">
                  <c:v>4.9499999999999993</c:v>
                </c:pt>
                <c:pt idx="29">
                  <c:v>4.9999999999999991</c:v>
                </c:pt>
                <c:pt idx="30">
                  <c:v>5.0499999999999989</c:v>
                </c:pt>
                <c:pt idx="31">
                  <c:v>5.0999999999999988</c:v>
                </c:pt>
                <c:pt idx="32">
                  <c:v>5.1499999999999986</c:v>
                </c:pt>
                <c:pt idx="33">
                  <c:v>5.1999999999999984</c:v>
                </c:pt>
                <c:pt idx="34">
                  <c:v>6.7</c:v>
                </c:pt>
                <c:pt idx="35">
                  <c:v>6.75</c:v>
                </c:pt>
                <c:pt idx="36">
                  <c:v>6.8</c:v>
                </c:pt>
                <c:pt idx="37">
                  <c:v>6.85</c:v>
                </c:pt>
                <c:pt idx="38">
                  <c:v>6.8999999999999995</c:v>
                </c:pt>
                <c:pt idx="39">
                  <c:v>6.9499999999999993</c:v>
                </c:pt>
                <c:pt idx="40">
                  <c:v>6.9999999999999991</c:v>
                </c:pt>
                <c:pt idx="41">
                  <c:v>7.0499999999999989</c:v>
                </c:pt>
                <c:pt idx="42">
                  <c:v>7.0999999999999988</c:v>
                </c:pt>
                <c:pt idx="43">
                  <c:v>7.1499999999999986</c:v>
                </c:pt>
                <c:pt idx="44">
                  <c:v>7.1999999999999984</c:v>
                </c:pt>
              </c:numCache>
            </c:numRef>
          </c:xVal>
          <c:yVal>
            <c:numRef>
              <c:f>Graficos!$B$2:$B$46</c:f>
              <c:numCache>
                <c:formatCode>General</c:formatCode>
                <c:ptCount val="45"/>
                <c:pt idx="0">
                  <c:v>6.8</c:v>
                </c:pt>
                <c:pt idx="1">
                  <c:v>8.1999999999999993</c:v>
                </c:pt>
                <c:pt idx="2">
                  <c:v>9.5</c:v>
                </c:pt>
                <c:pt idx="3">
                  <c:v>10.199999999999999</c:v>
                </c:pt>
                <c:pt idx="4">
                  <c:v>10.7</c:v>
                </c:pt>
                <c:pt idx="5">
                  <c:v>13.7</c:v>
                </c:pt>
                <c:pt idx="6">
                  <c:v>9</c:v>
                </c:pt>
                <c:pt idx="7">
                  <c:v>12.1</c:v>
                </c:pt>
                <c:pt idx="8">
                  <c:v>13.4</c:v>
                </c:pt>
                <c:pt idx="9">
                  <c:v>10.5</c:v>
                </c:pt>
                <c:pt idx="10">
                  <c:v>10</c:v>
                </c:pt>
                <c:pt idx="11">
                  <c:v>13.9</c:v>
                </c:pt>
                <c:pt idx="12">
                  <c:v>12.7</c:v>
                </c:pt>
                <c:pt idx="13">
                  <c:v>13.5</c:v>
                </c:pt>
                <c:pt idx="14">
                  <c:v>12.9</c:v>
                </c:pt>
                <c:pt idx="15">
                  <c:v>14.9</c:v>
                </c:pt>
                <c:pt idx="16">
                  <c:v>12.8</c:v>
                </c:pt>
                <c:pt idx="17">
                  <c:v>11.6</c:v>
                </c:pt>
                <c:pt idx="18">
                  <c:v>18.7</c:v>
                </c:pt>
                <c:pt idx="19">
                  <c:v>10.1</c:v>
                </c:pt>
                <c:pt idx="20">
                  <c:v>19.3</c:v>
                </c:pt>
                <c:pt idx="21">
                  <c:v>13.9</c:v>
                </c:pt>
                <c:pt idx="22">
                  <c:v>13.7</c:v>
                </c:pt>
                <c:pt idx="23">
                  <c:v>16.8</c:v>
                </c:pt>
                <c:pt idx="24">
                  <c:v>9.4</c:v>
                </c:pt>
                <c:pt idx="25">
                  <c:v>13</c:v>
                </c:pt>
                <c:pt idx="26">
                  <c:v>12.1</c:v>
                </c:pt>
                <c:pt idx="27">
                  <c:v>8.3000000000000007</c:v>
                </c:pt>
                <c:pt idx="28">
                  <c:v>7.2</c:v>
                </c:pt>
                <c:pt idx="29">
                  <c:v>10.199999999999999</c:v>
                </c:pt>
                <c:pt idx="30">
                  <c:v>9.8000000000000007</c:v>
                </c:pt>
                <c:pt idx="31">
                  <c:v>14.8</c:v>
                </c:pt>
                <c:pt idx="32">
                  <c:v>13</c:v>
                </c:pt>
                <c:pt idx="33">
                  <c:v>9.1</c:v>
                </c:pt>
                <c:pt idx="34">
                  <c:v>15.7</c:v>
                </c:pt>
                <c:pt idx="35">
                  <c:v>13.9</c:v>
                </c:pt>
                <c:pt idx="36">
                  <c:v>13.7</c:v>
                </c:pt>
                <c:pt idx="37">
                  <c:v>20.9</c:v>
                </c:pt>
                <c:pt idx="38">
                  <c:v>15.8</c:v>
                </c:pt>
                <c:pt idx="39">
                  <c:v>17.600000000000001</c:v>
                </c:pt>
                <c:pt idx="40">
                  <c:v>16.899999999999999</c:v>
                </c:pt>
                <c:pt idx="41">
                  <c:v>11.4</c:v>
                </c:pt>
                <c:pt idx="42">
                  <c:v>21.6</c:v>
                </c:pt>
                <c:pt idx="43">
                  <c:v>14.4</c:v>
                </c:pt>
                <c:pt idx="44">
                  <c:v>12.7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01-491D-9C66-672A9A8B6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378984"/>
        <c:axId val="473380160"/>
      </c:scatterChart>
      <c:valAx>
        <c:axId val="473378984"/>
        <c:scaling>
          <c:orientation val="minMax"/>
          <c:max val="8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crossAx val="473380160"/>
        <c:crosses val="autoZero"/>
        <c:crossBetween val="midCat"/>
      </c:valAx>
      <c:valAx>
        <c:axId val="473380160"/>
        <c:scaling>
          <c:orientation val="minMax"/>
          <c:max val="2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47337898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Bartlett!$A$3:$A$6</c:f>
              <c:strCache>
                <c:ptCount val="4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</c:strCache>
            </c:strRef>
          </c:cat>
          <c:val>
            <c:numRef>
              <c:f>Bartlett!$D$3:$D$6</c:f>
              <c:numCache>
                <c:formatCode>0.00</c:formatCode>
                <c:ptCount val="4"/>
                <c:pt idx="0">
                  <c:v>10.666666666666666</c:v>
                </c:pt>
                <c:pt idx="1">
                  <c:v>14.241666666666665</c:v>
                </c:pt>
                <c:pt idx="2">
                  <c:v>10.69</c:v>
                </c:pt>
                <c:pt idx="3">
                  <c:v>15.872727272727273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0A-48AC-ACF1-00DA49F54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379768"/>
        <c:axId val="473381336"/>
      </c:barChart>
      <c:catAx>
        <c:axId val="473379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Comic Sans MS" panose="030F0702030302020204" pitchFamily="66" charset="0"/>
              </a:defRPr>
            </a:pPr>
            <a:endParaRPr lang="pt-BR"/>
          </a:p>
        </c:txPr>
        <c:crossAx val="473381336"/>
        <c:crosses val="autoZero"/>
        <c:auto val="1"/>
        <c:lblAlgn val="ctr"/>
        <c:lblOffset val="100"/>
        <c:noMultiLvlLbl val="0"/>
      </c:catAx>
      <c:valAx>
        <c:axId val="473381336"/>
        <c:scaling>
          <c:orientation val="minMax"/>
          <c:max val="2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crossAx val="473379768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0</xdr:row>
      <xdr:rowOff>180975</xdr:rowOff>
    </xdr:from>
    <xdr:to>
      <xdr:col>10</xdr:col>
      <xdr:colOff>285750</xdr:colOff>
      <xdr:row>15</xdr:row>
      <xdr:rowOff>66675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</xdr:row>
      <xdr:rowOff>0</xdr:rowOff>
    </xdr:from>
    <xdr:to>
      <xdr:col>18</xdr:col>
      <xdr:colOff>304800</xdr:colOff>
      <xdr:row>15</xdr:row>
      <xdr:rowOff>76200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16</xdr:row>
      <xdr:rowOff>0</xdr:rowOff>
    </xdr:from>
    <xdr:to>
      <xdr:col>18</xdr:col>
      <xdr:colOff>304800</xdr:colOff>
      <xdr:row>30</xdr:row>
      <xdr:rowOff>76200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47625</xdr:colOff>
      <xdr:row>15</xdr:row>
      <xdr:rowOff>161925</xdr:rowOff>
    </xdr:from>
    <xdr:to>
      <xdr:col>10</xdr:col>
      <xdr:colOff>352425</xdr:colOff>
      <xdr:row>30</xdr:row>
      <xdr:rowOff>47625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0.14792</cdr:x>
      <cdr:y>0.88889</cdr:y>
    </cdr:from>
    <cdr:to>
      <cdr:x>0.92083</cdr:x>
      <cdr:y>0.97917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76274" y="2438400"/>
          <a:ext cx="35337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100">
              <a:latin typeface="Comic Sans MS" panose="030F0702030302020204" pitchFamily="66" charset="0"/>
            </a:rPr>
            <a:t>T1                     T2                     T3                     T4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0.14792</cdr:x>
      <cdr:y>0.88889</cdr:y>
    </cdr:from>
    <cdr:to>
      <cdr:x>0.92083</cdr:x>
      <cdr:y>0.97917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76274" y="2438400"/>
          <a:ext cx="35337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100">
              <a:latin typeface="Comic Sans MS" panose="030F0702030302020204" pitchFamily="66" charset="0"/>
            </a:rPr>
            <a:t>T1                     T2                     T3                     T4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0.14792</cdr:x>
      <cdr:y>0.88889</cdr:y>
    </cdr:from>
    <cdr:to>
      <cdr:x>0.92083</cdr:x>
      <cdr:y>0.97917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76274" y="2438400"/>
          <a:ext cx="35337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100">
              <a:latin typeface="Comic Sans MS" panose="030F0702030302020204" pitchFamily="66" charset="0"/>
            </a:rPr>
            <a:t>T1                     T2                     T3                     T4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0.14792</cdr:x>
      <cdr:y>0.88889</cdr:y>
    </cdr:from>
    <cdr:to>
      <cdr:x>0.92083</cdr:x>
      <cdr:y>0.97917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76274" y="2438400"/>
          <a:ext cx="35337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100">
              <a:latin typeface="Comic Sans MS" panose="030F0702030302020204" pitchFamily="66" charset="0"/>
            </a:rPr>
            <a:t>T1                     T2                     T3                     T4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123825</xdr:rowOff>
    </xdr:from>
    <xdr:to>
      <xdr:col>13</xdr:col>
      <xdr:colOff>276225</xdr:colOff>
      <xdr:row>15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0.15833</cdr:x>
      <cdr:y>0.33333</cdr:y>
    </cdr:from>
    <cdr:to>
      <cdr:x>0.21042</cdr:x>
      <cdr:y>0.4375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723900" y="914400"/>
          <a:ext cx="2381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100">
              <a:latin typeface="Comic Sans MS" panose="030F0702030302020204" pitchFamily="66" charset="0"/>
            </a:rPr>
            <a:t>a</a:t>
          </a:r>
        </a:p>
      </cdr:txBody>
    </cdr:sp>
  </cdr:relSizeAnchor>
  <cdr:relSizeAnchor xmlns:cdr="http://schemas.openxmlformats.org/drawingml/2006/chartDrawing">
    <cdr:from>
      <cdr:x>0.60208</cdr:x>
      <cdr:y>0.32986</cdr:y>
    </cdr:from>
    <cdr:to>
      <cdr:x>0.65417</cdr:x>
      <cdr:y>0.43403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752725" y="904875"/>
          <a:ext cx="2381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100">
              <a:latin typeface="Comic Sans MS" panose="030F0702030302020204" pitchFamily="66" charset="0"/>
            </a:rPr>
            <a:t>a</a:t>
          </a:r>
        </a:p>
      </cdr:txBody>
    </cdr:sp>
  </cdr:relSizeAnchor>
  <cdr:relSizeAnchor xmlns:cdr="http://schemas.openxmlformats.org/drawingml/2006/chartDrawing">
    <cdr:from>
      <cdr:x>0.37917</cdr:x>
      <cdr:y>0.18056</cdr:y>
    </cdr:from>
    <cdr:to>
      <cdr:x>0.43125</cdr:x>
      <cdr:y>0.28472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1733550" y="495300"/>
          <a:ext cx="2381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100">
              <a:latin typeface="Comic Sans MS" panose="030F0702030302020204" pitchFamily="66" charset="0"/>
            </a:rPr>
            <a:t>b</a:t>
          </a:r>
        </a:p>
      </cdr:txBody>
    </cdr:sp>
  </cdr:relSizeAnchor>
  <cdr:relSizeAnchor xmlns:cdr="http://schemas.openxmlformats.org/drawingml/2006/chartDrawing">
    <cdr:from>
      <cdr:x>0.82917</cdr:x>
      <cdr:y>0.11806</cdr:y>
    </cdr:from>
    <cdr:to>
      <cdr:x>0.88125</cdr:x>
      <cdr:y>0.22222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3790950" y="323850"/>
          <a:ext cx="2381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100">
              <a:latin typeface="Comic Sans MS" panose="030F0702030302020204" pitchFamily="66" charset="0"/>
            </a:rPr>
            <a:t>b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H1" sqref="H1:H3"/>
    </sheetView>
  </sheetViews>
  <sheetFormatPr defaultRowHeight="15" x14ac:dyDescent="0.25"/>
  <sheetData>
    <row r="1" spans="1:8" x14ac:dyDescent="0.25">
      <c r="B1" s="21" t="s">
        <v>0</v>
      </c>
      <c r="C1" s="15" t="s">
        <v>1</v>
      </c>
      <c r="D1" s="15" t="s">
        <v>2</v>
      </c>
      <c r="E1" s="20" t="s">
        <v>3</v>
      </c>
      <c r="F1" s="1"/>
      <c r="H1" t="s">
        <v>29</v>
      </c>
    </row>
    <row r="2" spans="1:8" x14ac:dyDescent="0.25">
      <c r="B2" s="6">
        <v>6.8</v>
      </c>
      <c r="C2" s="11">
        <v>12.7</v>
      </c>
      <c r="D2" s="11">
        <v>9.4</v>
      </c>
      <c r="E2" s="7">
        <v>15.7</v>
      </c>
      <c r="F2" s="1"/>
      <c r="H2" t="s">
        <v>30</v>
      </c>
    </row>
    <row r="3" spans="1:8" x14ac:dyDescent="0.25">
      <c r="B3" s="6">
        <v>8.1999999999999993</v>
      </c>
      <c r="C3" s="11">
        <v>13.5</v>
      </c>
      <c r="D3" s="11">
        <v>13</v>
      </c>
      <c r="E3" s="7">
        <v>13.9</v>
      </c>
      <c r="F3" s="1"/>
      <c r="H3" t="s">
        <v>31</v>
      </c>
    </row>
    <row r="4" spans="1:8" x14ac:dyDescent="0.25">
      <c r="B4" s="6">
        <v>9.5</v>
      </c>
      <c r="C4" s="11">
        <v>12.9</v>
      </c>
      <c r="D4" s="11">
        <v>12.1</v>
      </c>
      <c r="E4" s="7">
        <v>13.7</v>
      </c>
      <c r="F4" s="1"/>
    </row>
    <row r="5" spans="1:8" x14ac:dyDescent="0.25">
      <c r="B5" s="6">
        <v>10.199999999999999</v>
      </c>
      <c r="C5" s="11">
        <v>14.9</v>
      </c>
      <c r="D5" s="11">
        <v>8.3000000000000007</v>
      </c>
      <c r="E5" s="7">
        <v>20.9</v>
      </c>
      <c r="F5" s="1"/>
    </row>
    <row r="6" spans="1:8" x14ac:dyDescent="0.25">
      <c r="B6" s="6">
        <v>10.7</v>
      </c>
      <c r="C6" s="11">
        <v>12.8</v>
      </c>
      <c r="D6" s="11">
        <v>7.2</v>
      </c>
      <c r="E6" s="7">
        <v>15.8</v>
      </c>
      <c r="F6" s="1"/>
    </row>
    <row r="7" spans="1:8" x14ac:dyDescent="0.25">
      <c r="B7" s="6">
        <v>13.7</v>
      </c>
      <c r="C7" s="11">
        <v>11.6</v>
      </c>
      <c r="D7" s="11">
        <v>10.199999999999999</v>
      </c>
      <c r="E7" s="7">
        <v>17.600000000000001</v>
      </c>
      <c r="F7" s="1"/>
    </row>
    <row r="8" spans="1:8" x14ac:dyDescent="0.25">
      <c r="B8" s="6">
        <v>9</v>
      </c>
      <c r="C8" s="11">
        <v>18.7</v>
      </c>
      <c r="D8" s="11">
        <v>9.8000000000000007</v>
      </c>
      <c r="E8" s="7">
        <v>16.899999999999999</v>
      </c>
      <c r="F8" s="1"/>
    </row>
    <row r="9" spans="1:8" x14ac:dyDescent="0.25">
      <c r="B9" s="6">
        <v>12.1</v>
      </c>
      <c r="C9" s="11">
        <v>10.1</v>
      </c>
      <c r="D9" s="11">
        <v>14.8</v>
      </c>
      <c r="E9" s="7">
        <v>11.4</v>
      </c>
      <c r="F9" s="1"/>
    </row>
    <row r="10" spans="1:8" x14ac:dyDescent="0.25">
      <c r="B10" s="6">
        <v>13.4</v>
      </c>
      <c r="C10" s="11">
        <v>19.3</v>
      </c>
      <c r="D10" s="11">
        <v>13</v>
      </c>
      <c r="E10" s="7">
        <v>21.6</v>
      </c>
      <c r="F10" s="1"/>
    </row>
    <row r="11" spans="1:8" x14ac:dyDescent="0.25">
      <c r="B11" s="6">
        <v>10.5</v>
      </c>
      <c r="C11" s="11">
        <v>13.9</v>
      </c>
      <c r="D11" s="11">
        <v>9.1</v>
      </c>
      <c r="E11" s="7">
        <v>14.4</v>
      </c>
      <c r="F11" s="1"/>
    </row>
    <row r="12" spans="1:8" x14ac:dyDescent="0.25">
      <c r="B12" s="6">
        <v>10</v>
      </c>
      <c r="C12" s="11">
        <v>13.7</v>
      </c>
      <c r="D12" s="11"/>
      <c r="E12" s="7">
        <v>12.7</v>
      </c>
      <c r="F12" s="1"/>
    </row>
    <row r="13" spans="1:8" x14ac:dyDescent="0.25">
      <c r="B13" s="6">
        <v>13.9</v>
      </c>
      <c r="C13" s="11">
        <v>16.8</v>
      </c>
      <c r="D13" s="11"/>
      <c r="E13" s="7"/>
      <c r="F13" s="15" t="s">
        <v>4</v>
      </c>
    </row>
    <row r="14" spans="1:8" x14ac:dyDescent="0.25">
      <c r="A14" s="13" t="s">
        <v>6</v>
      </c>
      <c r="B14" s="4">
        <f>COUNT(B2:B13)</f>
        <v>12</v>
      </c>
      <c r="C14" s="10">
        <f t="shared" ref="C14:E14" si="0">COUNT(C2:C13)</f>
        <v>12</v>
      </c>
      <c r="D14" s="10">
        <f t="shared" si="0"/>
        <v>10</v>
      </c>
      <c r="E14" s="5">
        <f t="shared" si="0"/>
        <v>11</v>
      </c>
      <c r="F14" s="5">
        <f>SUM(B14:E14)</f>
        <v>45</v>
      </c>
    </row>
    <row r="15" spans="1:8" x14ac:dyDescent="0.25">
      <c r="A15" s="16" t="s">
        <v>4</v>
      </c>
      <c r="B15" s="17">
        <f>SUM(B2:B13)</f>
        <v>128</v>
      </c>
      <c r="C15" s="18">
        <f t="shared" ref="C15:E15" si="1">SUM(C2:C13)</f>
        <v>170.89999999999998</v>
      </c>
      <c r="D15" s="18">
        <f t="shared" si="1"/>
        <v>106.89999999999999</v>
      </c>
      <c r="E15" s="19">
        <f t="shared" si="1"/>
        <v>174.6</v>
      </c>
      <c r="F15" s="20">
        <f>SUM(B15:E15)</f>
        <v>580.4</v>
      </c>
    </row>
    <row r="16" spans="1:8" x14ac:dyDescent="0.25">
      <c r="A16" s="14" t="s">
        <v>5</v>
      </c>
      <c r="B16" s="8">
        <f>B15/B14</f>
        <v>10.666666666666666</v>
      </c>
      <c r="C16" s="12">
        <f t="shared" ref="C16:E16" si="2">C15/C14</f>
        <v>14.241666666666665</v>
      </c>
      <c r="D16" s="12">
        <f t="shared" si="2"/>
        <v>10.69</v>
      </c>
      <c r="E16" s="9">
        <f t="shared" si="2"/>
        <v>15.872727272727273</v>
      </c>
      <c r="F16" s="9">
        <f>F15/F14</f>
        <v>12.897777777777778</v>
      </c>
    </row>
    <row r="19" spans="4:4" x14ac:dyDescent="0.25">
      <c r="D19" s="2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6"/>
  <sheetViews>
    <sheetView workbookViewId="0"/>
  </sheetViews>
  <sheetFormatPr defaultRowHeight="15" x14ac:dyDescent="0.25"/>
  <cols>
    <col min="1" max="2" width="9.140625" style="1"/>
  </cols>
  <sheetData>
    <row r="2" spans="1:5" x14ac:dyDescent="0.25">
      <c r="A2" s="1">
        <v>0.7</v>
      </c>
      <c r="B2" s="1">
        <f>dado!B2</f>
        <v>6.8</v>
      </c>
    </row>
    <row r="3" spans="1:5" x14ac:dyDescent="0.25">
      <c r="A3" s="1">
        <f>A2+0.05</f>
        <v>0.75</v>
      </c>
      <c r="B3" s="1">
        <f>dado!B3</f>
        <v>8.1999999999999993</v>
      </c>
    </row>
    <row r="4" spans="1:5" x14ac:dyDescent="0.25">
      <c r="A4" s="1">
        <f t="shared" ref="A4:A13" si="0">A3+0.05</f>
        <v>0.8</v>
      </c>
      <c r="B4" s="1">
        <f>dado!B4</f>
        <v>9.5</v>
      </c>
    </row>
    <row r="5" spans="1:5" x14ac:dyDescent="0.25">
      <c r="A5" s="1">
        <f t="shared" si="0"/>
        <v>0.85000000000000009</v>
      </c>
      <c r="B5" s="1">
        <f>dado!B5</f>
        <v>10.199999999999999</v>
      </c>
    </row>
    <row r="6" spans="1:5" x14ac:dyDescent="0.25">
      <c r="A6" s="1">
        <f t="shared" si="0"/>
        <v>0.90000000000000013</v>
      </c>
      <c r="B6" s="1">
        <f>dado!B6</f>
        <v>10.7</v>
      </c>
    </row>
    <row r="7" spans="1:5" x14ac:dyDescent="0.25">
      <c r="A7" s="1">
        <f t="shared" si="0"/>
        <v>0.95000000000000018</v>
      </c>
      <c r="B7" s="1">
        <f>dado!B7</f>
        <v>13.7</v>
      </c>
    </row>
    <row r="8" spans="1:5" x14ac:dyDescent="0.25">
      <c r="A8" s="1">
        <f t="shared" si="0"/>
        <v>1.0000000000000002</v>
      </c>
      <c r="B8" s="1">
        <f>dado!B8</f>
        <v>9</v>
      </c>
    </row>
    <row r="9" spans="1:5" x14ac:dyDescent="0.25">
      <c r="A9" s="1">
        <f t="shared" si="0"/>
        <v>1.0500000000000003</v>
      </c>
      <c r="B9" s="1">
        <f>dado!B9</f>
        <v>12.1</v>
      </c>
    </row>
    <row r="10" spans="1:5" x14ac:dyDescent="0.25">
      <c r="A10" s="1">
        <f t="shared" si="0"/>
        <v>1.1000000000000003</v>
      </c>
      <c r="B10" s="1">
        <f>dado!B10</f>
        <v>13.4</v>
      </c>
    </row>
    <row r="11" spans="1:5" x14ac:dyDescent="0.25">
      <c r="A11" s="1">
        <f t="shared" si="0"/>
        <v>1.1500000000000004</v>
      </c>
      <c r="B11" s="1">
        <f>dado!B11</f>
        <v>10.5</v>
      </c>
    </row>
    <row r="12" spans="1:5" x14ac:dyDescent="0.25">
      <c r="A12" s="1">
        <f t="shared" si="0"/>
        <v>1.2000000000000004</v>
      </c>
      <c r="B12" s="1">
        <f>dado!B12</f>
        <v>10</v>
      </c>
    </row>
    <row r="13" spans="1:5" x14ac:dyDescent="0.25">
      <c r="A13" s="1">
        <f t="shared" si="0"/>
        <v>1.2500000000000004</v>
      </c>
      <c r="B13" s="1">
        <f>dado!B13</f>
        <v>13.9</v>
      </c>
      <c r="E13" s="7"/>
    </row>
    <row r="14" spans="1:5" x14ac:dyDescent="0.25">
      <c r="A14" s="1">
        <v>2.7</v>
      </c>
      <c r="B14" s="1">
        <f>dado!C2</f>
        <v>12.7</v>
      </c>
    </row>
    <row r="15" spans="1:5" x14ac:dyDescent="0.25">
      <c r="A15" s="1">
        <f>A14+0.05</f>
        <v>2.75</v>
      </c>
      <c r="B15" s="1">
        <f>dado!C3</f>
        <v>13.5</v>
      </c>
    </row>
    <row r="16" spans="1:5" x14ac:dyDescent="0.25">
      <c r="A16" s="1">
        <f t="shared" ref="A16:A25" si="1">A15+0.05</f>
        <v>2.8</v>
      </c>
      <c r="B16" s="1">
        <f>dado!C4</f>
        <v>12.9</v>
      </c>
    </row>
    <row r="17" spans="1:5" x14ac:dyDescent="0.25">
      <c r="A17" s="1">
        <f t="shared" si="1"/>
        <v>2.8499999999999996</v>
      </c>
      <c r="B17" s="1">
        <f>dado!C5</f>
        <v>14.9</v>
      </c>
    </row>
    <row r="18" spans="1:5" x14ac:dyDescent="0.25">
      <c r="A18" s="1">
        <f t="shared" si="1"/>
        <v>2.8999999999999995</v>
      </c>
      <c r="B18" s="1">
        <f>dado!C6</f>
        <v>12.8</v>
      </c>
      <c r="D18">
        <v>0</v>
      </c>
      <c r="E18" s="26">
        <f>dado!F16</f>
        <v>12.897777777777778</v>
      </c>
    </row>
    <row r="19" spans="1:5" x14ac:dyDescent="0.25">
      <c r="A19" s="1">
        <f t="shared" si="1"/>
        <v>2.9499999999999993</v>
      </c>
      <c r="B19" s="1">
        <f>dado!C7</f>
        <v>11.6</v>
      </c>
      <c r="D19">
        <v>8</v>
      </c>
      <c r="E19" s="26">
        <f>E18</f>
        <v>12.897777777777778</v>
      </c>
    </row>
    <row r="20" spans="1:5" x14ac:dyDescent="0.25">
      <c r="A20" s="1">
        <f t="shared" si="1"/>
        <v>2.9999999999999991</v>
      </c>
      <c r="B20" s="1">
        <f>dado!C8</f>
        <v>18.7</v>
      </c>
    </row>
    <row r="21" spans="1:5" x14ac:dyDescent="0.25">
      <c r="A21" s="1">
        <f t="shared" si="1"/>
        <v>3.0499999999999989</v>
      </c>
      <c r="B21" s="1">
        <f>dado!C9</f>
        <v>10.1</v>
      </c>
      <c r="D21">
        <v>0.5</v>
      </c>
      <c r="E21" s="26">
        <f>dado!B16</f>
        <v>10.666666666666666</v>
      </c>
    </row>
    <row r="22" spans="1:5" x14ac:dyDescent="0.25">
      <c r="A22" s="1">
        <f t="shared" si="1"/>
        <v>3.0999999999999988</v>
      </c>
      <c r="B22" s="1">
        <f>dado!C10</f>
        <v>19.3</v>
      </c>
      <c r="D22">
        <v>1.5</v>
      </c>
      <c r="E22" s="26">
        <f>E21</f>
        <v>10.666666666666666</v>
      </c>
    </row>
    <row r="23" spans="1:5" x14ac:dyDescent="0.25">
      <c r="A23" s="1">
        <f t="shared" si="1"/>
        <v>3.1499999999999986</v>
      </c>
      <c r="B23" s="1">
        <f>dado!C11</f>
        <v>13.9</v>
      </c>
    </row>
    <row r="24" spans="1:5" x14ac:dyDescent="0.25">
      <c r="A24" s="1">
        <f t="shared" si="1"/>
        <v>3.1999999999999984</v>
      </c>
      <c r="B24" s="1">
        <f>dado!C12</f>
        <v>13.7</v>
      </c>
      <c r="D24">
        <f>D21+2</f>
        <v>2.5</v>
      </c>
      <c r="E24" s="26">
        <f>dado!C16</f>
        <v>14.241666666666665</v>
      </c>
    </row>
    <row r="25" spans="1:5" x14ac:dyDescent="0.25">
      <c r="A25" s="1">
        <f t="shared" si="1"/>
        <v>3.2499999999999982</v>
      </c>
      <c r="B25" s="1">
        <f>dado!C13</f>
        <v>16.8</v>
      </c>
      <c r="D25">
        <f>D22+2</f>
        <v>3.5</v>
      </c>
      <c r="E25" s="26">
        <f>E24</f>
        <v>14.241666666666665</v>
      </c>
    </row>
    <row r="26" spans="1:5" x14ac:dyDescent="0.25">
      <c r="A26" s="1">
        <v>4.75</v>
      </c>
      <c r="B26" s="1">
        <f>dado!D2</f>
        <v>9.4</v>
      </c>
    </row>
    <row r="27" spans="1:5" x14ac:dyDescent="0.25">
      <c r="A27" s="1">
        <f t="shared" ref="A27:A35" si="2">A26+0.05</f>
        <v>4.8</v>
      </c>
      <c r="B27" s="1">
        <f>dado!D3</f>
        <v>13</v>
      </c>
      <c r="D27">
        <f>D24+2</f>
        <v>4.5</v>
      </c>
      <c r="E27" s="26">
        <f>dado!D16</f>
        <v>10.69</v>
      </c>
    </row>
    <row r="28" spans="1:5" x14ac:dyDescent="0.25">
      <c r="A28" s="1">
        <f t="shared" si="2"/>
        <v>4.8499999999999996</v>
      </c>
      <c r="B28" s="1">
        <f>dado!D4</f>
        <v>12.1</v>
      </c>
      <c r="D28">
        <f>D25+2</f>
        <v>5.5</v>
      </c>
      <c r="E28" s="26">
        <f>E27</f>
        <v>10.69</v>
      </c>
    </row>
    <row r="29" spans="1:5" x14ac:dyDescent="0.25">
      <c r="A29" s="1">
        <f t="shared" si="2"/>
        <v>4.8999999999999995</v>
      </c>
      <c r="B29" s="1">
        <f>dado!D5</f>
        <v>8.3000000000000007</v>
      </c>
    </row>
    <row r="30" spans="1:5" x14ac:dyDescent="0.25">
      <c r="A30" s="1">
        <f t="shared" si="2"/>
        <v>4.9499999999999993</v>
      </c>
      <c r="B30" s="1">
        <f>dado!D6</f>
        <v>7.2</v>
      </c>
      <c r="D30">
        <f>D27+2</f>
        <v>6.5</v>
      </c>
      <c r="E30" s="26">
        <f>dado!E16</f>
        <v>15.872727272727273</v>
      </c>
    </row>
    <row r="31" spans="1:5" x14ac:dyDescent="0.25">
      <c r="A31" s="1">
        <f t="shared" si="2"/>
        <v>4.9999999999999991</v>
      </c>
      <c r="B31" s="1">
        <f>dado!D7</f>
        <v>10.199999999999999</v>
      </c>
      <c r="D31">
        <f>D28+2</f>
        <v>7.5</v>
      </c>
      <c r="E31" s="26">
        <f>E30</f>
        <v>15.872727272727273</v>
      </c>
    </row>
    <row r="32" spans="1:5" x14ac:dyDescent="0.25">
      <c r="A32" s="1">
        <f t="shared" si="2"/>
        <v>5.0499999999999989</v>
      </c>
      <c r="B32" s="1">
        <f>dado!D8</f>
        <v>9.8000000000000007</v>
      </c>
    </row>
    <row r="33" spans="1:2" x14ac:dyDescent="0.25">
      <c r="A33" s="1">
        <f t="shared" si="2"/>
        <v>5.0999999999999988</v>
      </c>
      <c r="B33" s="1">
        <f>dado!D9</f>
        <v>14.8</v>
      </c>
    </row>
    <row r="34" spans="1:2" x14ac:dyDescent="0.25">
      <c r="A34" s="1">
        <f t="shared" si="2"/>
        <v>5.1499999999999986</v>
      </c>
      <c r="B34" s="1">
        <f>dado!D10</f>
        <v>13</v>
      </c>
    </row>
    <row r="35" spans="1:2" x14ac:dyDescent="0.25">
      <c r="A35" s="1">
        <f t="shared" si="2"/>
        <v>5.1999999999999984</v>
      </c>
      <c r="B35" s="1">
        <f>dado!D11</f>
        <v>9.1</v>
      </c>
    </row>
    <row r="36" spans="1:2" x14ac:dyDescent="0.25">
      <c r="A36" s="1">
        <v>6.7</v>
      </c>
      <c r="B36" s="1">
        <f>dado!E2</f>
        <v>15.7</v>
      </c>
    </row>
    <row r="37" spans="1:2" x14ac:dyDescent="0.25">
      <c r="A37" s="1">
        <f>A36+0.05</f>
        <v>6.75</v>
      </c>
      <c r="B37" s="1">
        <f>dado!E3</f>
        <v>13.9</v>
      </c>
    </row>
    <row r="38" spans="1:2" x14ac:dyDescent="0.25">
      <c r="A38" s="1">
        <f t="shared" ref="A38:A46" si="3">A37+0.05</f>
        <v>6.8</v>
      </c>
      <c r="B38" s="1">
        <f>dado!E4</f>
        <v>13.7</v>
      </c>
    </row>
    <row r="39" spans="1:2" x14ac:dyDescent="0.25">
      <c r="A39" s="1">
        <f t="shared" si="3"/>
        <v>6.85</v>
      </c>
      <c r="B39" s="1">
        <f>dado!E5</f>
        <v>20.9</v>
      </c>
    </row>
    <row r="40" spans="1:2" x14ac:dyDescent="0.25">
      <c r="A40" s="1">
        <f t="shared" si="3"/>
        <v>6.8999999999999995</v>
      </c>
      <c r="B40" s="1">
        <f>dado!E6</f>
        <v>15.8</v>
      </c>
    </row>
    <row r="41" spans="1:2" x14ac:dyDescent="0.25">
      <c r="A41" s="1">
        <f t="shared" si="3"/>
        <v>6.9499999999999993</v>
      </c>
      <c r="B41" s="1">
        <f>dado!E7</f>
        <v>17.600000000000001</v>
      </c>
    </row>
    <row r="42" spans="1:2" x14ac:dyDescent="0.25">
      <c r="A42" s="1">
        <f t="shared" si="3"/>
        <v>6.9999999999999991</v>
      </c>
      <c r="B42" s="1">
        <f>dado!E8</f>
        <v>16.899999999999999</v>
      </c>
    </row>
    <row r="43" spans="1:2" x14ac:dyDescent="0.25">
      <c r="A43" s="1">
        <f t="shared" si="3"/>
        <v>7.0499999999999989</v>
      </c>
      <c r="B43" s="1">
        <f>dado!E9</f>
        <v>11.4</v>
      </c>
    </row>
    <row r="44" spans="1:2" x14ac:dyDescent="0.25">
      <c r="A44" s="1">
        <f t="shared" si="3"/>
        <v>7.0999999999999988</v>
      </c>
      <c r="B44" s="1">
        <f>dado!E10</f>
        <v>21.6</v>
      </c>
    </row>
    <row r="45" spans="1:2" x14ac:dyDescent="0.25">
      <c r="A45" s="1">
        <f t="shared" si="3"/>
        <v>7.1499999999999986</v>
      </c>
      <c r="B45" s="1">
        <f>dado!E11</f>
        <v>14.4</v>
      </c>
    </row>
    <row r="46" spans="1:2" x14ac:dyDescent="0.25">
      <c r="A46" s="1">
        <f t="shared" si="3"/>
        <v>7.1999999999999984</v>
      </c>
      <c r="B46" s="1">
        <f>dado!E12</f>
        <v>12.7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/>
  </sheetViews>
  <sheetFormatPr defaultRowHeight="15" x14ac:dyDescent="0.25"/>
  <cols>
    <col min="1" max="1" width="11.28515625" bestFit="1" customWidth="1"/>
    <col min="6" max="6" width="11" bestFit="1" customWidth="1"/>
  </cols>
  <sheetData>
    <row r="1" spans="1:6" ht="15.75" thickBot="1" x14ac:dyDescent="0.3">
      <c r="A1" t="s">
        <v>9</v>
      </c>
    </row>
    <row r="2" spans="1:6" x14ac:dyDescent="0.25">
      <c r="A2" s="3" t="s">
        <v>14</v>
      </c>
      <c r="B2" s="3" t="s">
        <v>10</v>
      </c>
      <c r="C2" s="3" t="s">
        <v>11</v>
      </c>
      <c r="D2" s="3" t="s">
        <v>17</v>
      </c>
      <c r="E2" s="3" t="s">
        <v>12</v>
      </c>
      <c r="F2" s="3" t="s">
        <v>13</v>
      </c>
    </row>
    <row r="3" spans="1:6" x14ac:dyDescent="0.25">
      <c r="A3" t="s">
        <v>15</v>
      </c>
      <c r="B3" s="22">
        <f>dado!B15^2/dado!B14+dado!C15^2/dado!C14+dado!D15^2/dado!D14+dado!E15^2/dado!E14-dado!F15^2/dado!F14</f>
        <v>227.5031262626253</v>
      </c>
      <c r="C3" s="1">
        <f>COUNTA(dado!B1:E1)-1</f>
        <v>3</v>
      </c>
      <c r="D3" s="22">
        <f>B3/C3</f>
        <v>75.834375420875105</v>
      </c>
      <c r="E3" s="22">
        <f>D3/D4</f>
        <v>10.557348624419454</v>
      </c>
      <c r="F3" s="23">
        <f>1-_xlfn.F.DIST(E3,C3,C4,1)</f>
        <v>2.8339003778965477E-5</v>
      </c>
    </row>
    <row r="4" spans="1:6" x14ac:dyDescent="0.25">
      <c r="A4" t="s">
        <v>16</v>
      </c>
      <c r="B4" s="22">
        <f>B6-B3</f>
        <v>294.50665151515295</v>
      </c>
      <c r="C4" s="1">
        <f>C6-C3</f>
        <v>41</v>
      </c>
      <c r="D4" s="22">
        <f>B4/C4</f>
        <v>7.1830890613451936</v>
      </c>
      <c r="E4" s="22"/>
      <c r="F4" s="1"/>
    </row>
    <row r="5" spans="1:6" x14ac:dyDescent="0.25">
      <c r="B5" s="22"/>
      <c r="C5" s="1"/>
      <c r="D5" s="1"/>
      <c r="E5" s="1"/>
      <c r="F5" s="1"/>
    </row>
    <row r="6" spans="1:6" ht="15.75" thickBot="1" x14ac:dyDescent="0.3">
      <c r="A6" s="2" t="s">
        <v>4</v>
      </c>
      <c r="B6" s="24">
        <f>SUMSQ(dado!B2:E13)-dado!F15^2/dado!F14</f>
        <v>522.00977777777825</v>
      </c>
      <c r="C6" s="25">
        <f>dado!F14-1</f>
        <v>44</v>
      </c>
      <c r="D6" s="25"/>
      <c r="E6" s="25"/>
      <c r="F6" s="25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/>
  </sheetViews>
  <sheetFormatPr defaultRowHeight="15" x14ac:dyDescent="0.25"/>
  <sheetData>
    <row r="1" spans="1:8" ht="15.75" thickBot="1" x14ac:dyDescent="0.3">
      <c r="A1" t="s">
        <v>7</v>
      </c>
    </row>
    <row r="2" spans="1:8" ht="18" x14ac:dyDescent="0.35">
      <c r="A2" s="3" t="s">
        <v>18</v>
      </c>
      <c r="B2" s="3" t="s">
        <v>25</v>
      </c>
      <c r="C2" s="3" t="s">
        <v>4</v>
      </c>
      <c r="D2" s="3" t="s">
        <v>5</v>
      </c>
      <c r="E2" s="3" t="s">
        <v>8</v>
      </c>
    </row>
    <row r="3" spans="1:8" x14ac:dyDescent="0.25">
      <c r="A3" s="1" t="s">
        <v>0</v>
      </c>
      <c r="B3" s="1">
        <f>dado!B14</f>
        <v>12</v>
      </c>
      <c r="C3" s="1">
        <f>dado!B15</f>
        <v>128</v>
      </c>
      <c r="D3" s="22">
        <f>dado!B16</f>
        <v>10.666666666666666</v>
      </c>
      <c r="E3" s="1">
        <f>_xlfn.VAR.S(dado!B2:B13)</f>
        <v>5.0042424242424204</v>
      </c>
      <c r="F3" s="1"/>
      <c r="G3" s="1"/>
      <c r="H3" s="1"/>
    </row>
    <row r="4" spans="1:8" x14ac:dyDescent="0.25">
      <c r="A4" s="1" t="s">
        <v>1</v>
      </c>
      <c r="B4" s="1">
        <f>dado!C14</f>
        <v>12</v>
      </c>
      <c r="C4" s="1">
        <f>dado!C15</f>
        <v>170.89999999999998</v>
      </c>
      <c r="D4" s="22">
        <f>dado!C16</f>
        <v>14.241666666666665</v>
      </c>
      <c r="E4" s="1">
        <f>_xlfn.VAR.S(dado!C2:C13)</f>
        <v>7.6171969696969919</v>
      </c>
    </row>
    <row r="5" spans="1:8" x14ac:dyDescent="0.25">
      <c r="A5" s="1" t="s">
        <v>2</v>
      </c>
      <c r="B5" s="1">
        <f>dado!D14</f>
        <v>10</v>
      </c>
      <c r="C5" s="1">
        <f>dado!D15</f>
        <v>106.89999999999999</v>
      </c>
      <c r="D5" s="22">
        <f>dado!D16</f>
        <v>10.69</v>
      </c>
      <c r="E5" s="1">
        <f>_xlfn.VAR.S(dado!D2:D13)</f>
        <v>5.8521111111110962</v>
      </c>
    </row>
    <row r="6" spans="1:8" ht="15.75" thickBot="1" x14ac:dyDescent="0.3">
      <c r="A6" s="25" t="s">
        <v>3</v>
      </c>
      <c r="B6" s="25">
        <f>dado!E14</f>
        <v>11</v>
      </c>
      <c r="C6" s="25">
        <f>dado!E15</f>
        <v>174.6</v>
      </c>
      <c r="D6" s="24">
        <f>dado!E16</f>
        <v>15.872727272727273</v>
      </c>
      <c r="E6" s="25">
        <f>_xlfn.VAR.S(dado!E2:E13)</f>
        <v>10.300181818181864</v>
      </c>
    </row>
    <row r="8" spans="1:8" x14ac:dyDescent="0.25">
      <c r="A8" s="1" t="s">
        <v>22</v>
      </c>
      <c r="B8">
        <f>COUNTA(A3:A6)</f>
        <v>4</v>
      </c>
    </row>
    <row r="9" spans="1:8" x14ac:dyDescent="0.25">
      <c r="A9" s="1" t="s">
        <v>23</v>
      </c>
      <c r="B9">
        <f>SUM(B3:B6)</f>
        <v>45</v>
      </c>
    </row>
    <row r="10" spans="1:8" x14ac:dyDescent="0.25">
      <c r="A10" s="1" t="s">
        <v>19</v>
      </c>
      <c r="B10" s="26">
        <f>ANOVA!D4</f>
        <v>7.1830890613451936</v>
      </c>
    </row>
    <row r="11" spans="1:8" x14ac:dyDescent="0.25">
      <c r="A11" s="1" t="s">
        <v>20</v>
      </c>
      <c r="B11" s="27">
        <f t="array" ref="B11">1+(SUM(1/(B3:B6-1))-1/(B9-B8))/(3*(B8-1))</f>
        <v>1.040948783225206</v>
      </c>
    </row>
    <row r="12" spans="1:8" x14ac:dyDescent="0.25">
      <c r="A12" s="1" t="s">
        <v>21</v>
      </c>
      <c r="B12" s="27">
        <f t="array" ref="B12">2.302585*((B9-B8)*LOG10(B10)-SUM((B3:B6-1)*LOG10(E3:E6)))/B11</f>
        <v>1.5086556543666196</v>
      </c>
    </row>
    <row r="13" spans="1:8" x14ac:dyDescent="0.25">
      <c r="A13" s="1" t="s">
        <v>24</v>
      </c>
      <c r="B13" s="27">
        <f>1-_xlfn.CHISQ.DIST(B12,B8-1,1)</f>
        <v>0.68027405556654175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"/>
  <sheetViews>
    <sheetView workbookViewId="0"/>
  </sheetViews>
  <sheetFormatPr defaultRowHeight="15" x14ac:dyDescent="0.25"/>
  <sheetData>
    <row r="1" spans="1:12" x14ac:dyDescent="0.25">
      <c r="B1" t="s">
        <v>26</v>
      </c>
      <c r="C1" t="s">
        <v>0</v>
      </c>
      <c r="D1" t="s">
        <v>2</v>
      </c>
      <c r="E1" t="s">
        <v>1</v>
      </c>
    </row>
    <row r="2" spans="1:12" x14ac:dyDescent="0.25">
      <c r="A2" s="1" t="s">
        <v>0</v>
      </c>
      <c r="B2" s="26">
        <f>dado!B16</f>
        <v>10.666666666666666</v>
      </c>
    </row>
    <row r="3" spans="1:12" x14ac:dyDescent="0.25">
      <c r="A3" s="1" t="s">
        <v>2</v>
      </c>
      <c r="B3" s="26">
        <f>dado!D16</f>
        <v>10.69</v>
      </c>
      <c r="C3" s="26">
        <f>B3-B2</f>
        <v>2.3333333333333428E-2</v>
      </c>
    </row>
    <row r="4" spans="1:12" x14ac:dyDescent="0.25">
      <c r="A4" s="1" t="s">
        <v>1</v>
      </c>
      <c r="B4" s="26">
        <f>dado!C16</f>
        <v>14.241666666666665</v>
      </c>
      <c r="C4" s="26">
        <f>B4-B2</f>
        <v>3.5749999999999993</v>
      </c>
      <c r="D4" s="26">
        <f>B4-B3</f>
        <v>3.5516666666666659</v>
      </c>
    </row>
    <row r="5" spans="1:12" x14ac:dyDescent="0.25">
      <c r="A5" s="1" t="s">
        <v>3</v>
      </c>
      <c r="B5" s="26">
        <f>dado!E16</f>
        <v>15.872727272727273</v>
      </c>
      <c r="C5" s="26">
        <f>B5-B2</f>
        <v>5.2060606060606069</v>
      </c>
      <c r="D5" s="26">
        <f>B5-B3</f>
        <v>5.1827272727272735</v>
      </c>
      <c r="E5" s="26">
        <f>B5-B4</f>
        <v>1.6310606060606077</v>
      </c>
    </row>
    <row r="7" spans="1:12" x14ac:dyDescent="0.25">
      <c r="B7" t="s">
        <v>27</v>
      </c>
    </row>
    <row r="8" spans="1:12" x14ac:dyDescent="0.25">
      <c r="B8" s="1" t="s">
        <v>6</v>
      </c>
      <c r="C8" t="str">
        <f t="shared" ref="C8:E8" si="0">C1</f>
        <v>T1</v>
      </c>
      <c r="D8" t="str">
        <f t="shared" si="0"/>
        <v>T3</v>
      </c>
      <c r="E8" t="str">
        <f t="shared" si="0"/>
        <v>T2</v>
      </c>
    </row>
    <row r="9" spans="1:12" x14ac:dyDescent="0.25">
      <c r="A9" s="1" t="str">
        <f>A2</f>
        <v>T1</v>
      </c>
      <c r="B9" s="1">
        <f>Bartlett!B3</f>
        <v>12</v>
      </c>
    </row>
    <row r="10" spans="1:12" x14ac:dyDescent="0.25">
      <c r="A10" s="1" t="str">
        <f t="shared" ref="A10" si="1">A3</f>
        <v>T3</v>
      </c>
      <c r="B10" s="1">
        <f>Bartlett!B5</f>
        <v>10</v>
      </c>
      <c r="C10" s="28">
        <f>$C$15*SQRT($C$14*(1/B$9+1/B10))/SQRT(2)</f>
        <v>3.0786383266174782</v>
      </c>
      <c r="D10" s="28"/>
      <c r="E10" s="28"/>
    </row>
    <row r="11" spans="1:12" x14ac:dyDescent="0.25">
      <c r="A11" s="1" t="str">
        <f t="shared" ref="A11" si="2">A4</f>
        <v>T2</v>
      </c>
      <c r="B11" s="1">
        <f>Bartlett!B4</f>
        <v>12</v>
      </c>
      <c r="C11" s="28">
        <f t="shared" ref="C11:C12" si="3">$C$15*SQRT($C$14*(1/B$9+1/B11))/SQRT(2)</f>
        <v>2.9353664702474185</v>
      </c>
      <c r="D11" s="28">
        <f>$C$15*SQRT($C$14*(1/B$10+1/B11))/SQRT(2)</f>
        <v>3.0786383266174782</v>
      </c>
      <c r="E11" s="28"/>
    </row>
    <row r="12" spans="1:12" x14ac:dyDescent="0.25">
      <c r="A12" s="1" t="str">
        <f t="shared" ref="A12" si="4">A5</f>
        <v>T4</v>
      </c>
      <c r="B12" s="1">
        <f>Bartlett!B6</f>
        <v>11</v>
      </c>
      <c r="C12" s="28">
        <f t="shared" si="3"/>
        <v>3.0013379988766085</v>
      </c>
      <c r="D12" s="28">
        <f>$C$15*SQRT($C$14*(1/B$10+1/B12))/SQRT(2)</f>
        <v>3.141602682543724</v>
      </c>
      <c r="E12" s="28">
        <f>$C$15*SQRT($C$14*(1/B$11+1/B12))/SQRT(2)</f>
        <v>3.0013379988766085</v>
      </c>
      <c r="L12" s="29"/>
    </row>
    <row r="13" spans="1:12" x14ac:dyDescent="0.25">
      <c r="L13" s="29"/>
    </row>
    <row r="14" spans="1:12" x14ac:dyDescent="0.25">
      <c r="B14" t="s">
        <v>19</v>
      </c>
      <c r="C14" s="26">
        <f>ANOVA!D4</f>
        <v>7.1830890613451936</v>
      </c>
    </row>
    <row r="15" spans="1:12" x14ac:dyDescent="0.25">
      <c r="B15" t="s">
        <v>28</v>
      </c>
      <c r="C15">
        <v>3.794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dado</vt:lpstr>
      <vt:lpstr>Graficos</vt:lpstr>
      <vt:lpstr>ANOVA</vt:lpstr>
      <vt:lpstr>Bartlett</vt:lpstr>
      <vt:lpstr>Tukey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2021-07-20T01:47:09Z</dcterms:created>
  <dcterms:modified xsi:type="dcterms:W3CDTF">2025-06-03T12:30:52Z</dcterms:modified>
</cp:coreProperties>
</file>